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Brian Bland-Clark\Desktop\Throw away files\"/>
    </mc:Choice>
  </mc:AlternateContent>
  <xr:revisionPtr revIDLastSave="0" documentId="8_{A777FD49-18B5-4692-8EB6-F0589DBF38AD}" xr6:coauthVersionLast="45" xr6:coauthVersionMax="45" xr10:uidLastSave="{00000000-0000-0000-0000-000000000000}"/>
  <bookViews>
    <workbookView xWindow="-110" yWindow="-110" windowWidth="38620" windowHeight="21360" tabRatio="704" xr2:uid="{00000000-000D-0000-FFFF-FFFF00000000}"/>
  </bookViews>
  <sheets>
    <sheet name="Cover" sheetId="20" r:id="rId1"/>
    <sheet name="Assumptions" sheetId="3" r:id="rId2"/>
    <sheet name="Calcs" sheetId="12" r:id="rId3"/>
    <sheet name="Debt" sheetId="5" r:id="rId4"/>
    <sheet name="Weekly IS" sheetId="6" r:id="rId5"/>
    <sheet name="Weekly BS" sheetId="7" r:id="rId6"/>
    <sheet name="Weekly CFS" sheetId="18" r:id="rId7"/>
    <sheet name="Weekly Indirect CFS" sheetId="8" r:id="rId8"/>
    <sheet name="QuarterlyStatements" sheetId="14" r:id="rId9"/>
    <sheet name="Actuals" sheetId="16" r:id="rId10"/>
    <sheet name="Variance" sheetId="17" r:id="rId11"/>
  </sheets>
  <definedNames>
    <definedName name="as">Assumptions!$A$3</definedName>
    <definedName name="bs">'Weekly BS'!$A$3</definedName>
    <definedName name="ca">Calcs!$A$3</definedName>
    <definedName name="circswitch">Cover!$B$13</definedName>
    <definedName name="de">Debt!$A$3</definedName>
    <definedName name="di" localSheetId="6">'Weekly CFS'!$A$3</definedName>
    <definedName name="di">#REF!</definedName>
    <definedName name="in">'Weekly Indirect CFS'!$A$3</definedName>
    <definedName name="is">'Weekly IS'!$A$3</definedName>
    <definedName name="_xlnm.Print_Area" localSheetId="9">Actuals!$A$1:$R$400</definedName>
    <definedName name="_xlnm.Print_Area" localSheetId="1">Assumptions!$A$1:$V$201</definedName>
    <definedName name="_xlnm.Print_Area" localSheetId="2">Calcs!$A$1:$R$229</definedName>
    <definedName name="_xlnm.Print_Area" localSheetId="0">Cover!$A$1:$N$38</definedName>
    <definedName name="_xlnm.Print_Area" localSheetId="3">Debt!$A$1:$R$208</definedName>
    <definedName name="_xlnm.Print_Area" localSheetId="8">QuarterlyStatements!$A$1:$I$100</definedName>
    <definedName name="_xlnm.Print_Area" localSheetId="10">Variance!$A$1:$CE$214</definedName>
    <definedName name="_xlnm.Print_Area" localSheetId="5">'Weekly BS'!$A$1:$R$205</definedName>
    <definedName name="_xlnm.Print_Area" localSheetId="6">'Weekly CFS'!$A$1:$R$197</definedName>
    <definedName name="_xlnm.Print_Area" localSheetId="7">'Weekly Indirect CFS'!$A$1:$R$196</definedName>
    <definedName name="_xlnm.Print_Area" localSheetId="4">'Weekly IS'!$A$1:$R$189</definedName>
    <definedName name="_xlnm.Print_Titles" localSheetId="1">Assumptions!$1:$2</definedName>
    <definedName name="_xlnm.Print_Titles" localSheetId="2">Calcs!$1:$2</definedName>
    <definedName name="_xlnm.Print_Titles" localSheetId="3">Debt!$1:$2</definedName>
    <definedName name="_xlnm.Print_Titles" localSheetId="8">QuarterlyStatements!$1:$2</definedName>
    <definedName name="_xlnm.Print_Titles" localSheetId="5">'Weekly BS'!$1:$2</definedName>
    <definedName name="_xlnm.Print_Titles" localSheetId="6">'Weekly CFS'!$1:$2</definedName>
    <definedName name="_xlnm.Print_Titles" localSheetId="7">'Weekly Indirect CFS'!$1:$2</definedName>
    <definedName name="_xlnm.Print_Titles" localSheetId="4">'Weekly IS'!$1:$2</definedName>
    <definedName name="qtr">Cover!$B$16</definedName>
    <definedName name="qu">QuarterlyStatements!#REF!</definedName>
    <definedName name="week">Cover!$B$17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7" i="3" l="1"/>
  <c r="Q197" i="3"/>
  <c r="P197" i="3"/>
  <c r="O197" i="3"/>
  <c r="N197" i="3"/>
  <c r="M197" i="3"/>
  <c r="L197" i="3"/>
  <c r="K197" i="3"/>
  <c r="J197" i="3"/>
  <c r="I197" i="3"/>
  <c r="H197" i="3"/>
  <c r="G197" i="3"/>
  <c r="F197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G26" i="3"/>
  <c r="H26" i="3"/>
  <c r="I26" i="3"/>
  <c r="J26" i="3"/>
  <c r="K26" i="3"/>
  <c r="L26" i="3"/>
  <c r="M26" i="3"/>
  <c r="N26" i="3"/>
  <c r="O26" i="3"/>
  <c r="P26" i="3"/>
  <c r="Q26" i="3"/>
  <c r="R26" i="3"/>
  <c r="F26" i="3"/>
  <c r="F200" i="7" l="1"/>
  <c r="R196" i="7"/>
  <c r="Q196" i="7"/>
  <c r="P196" i="7"/>
  <c r="O196" i="7"/>
  <c r="N196" i="7"/>
  <c r="M196" i="7"/>
  <c r="L196" i="7"/>
  <c r="K196" i="7"/>
  <c r="J196" i="7"/>
  <c r="I196" i="7"/>
  <c r="H196" i="7"/>
  <c r="G196" i="7"/>
  <c r="F196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F195" i="7"/>
  <c r="F143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F86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G24" i="7"/>
  <c r="H24" i="7"/>
  <c r="I24" i="7"/>
  <c r="J24" i="7"/>
  <c r="K24" i="7"/>
  <c r="L24" i="7"/>
  <c r="M24" i="7"/>
  <c r="N24" i="7"/>
  <c r="O24" i="7"/>
  <c r="P24" i="7"/>
  <c r="Q24" i="7"/>
  <c r="R24" i="7"/>
  <c r="G25" i="7"/>
  <c r="H25" i="7"/>
  <c r="I25" i="7"/>
  <c r="J25" i="7"/>
  <c r="K25" i="7"/>
  <c r="L25" i="7"/>
  <c r="M25" i="7"/>
  <c r="N25" i="7"/>
  <c r="O25" i="7"/>
  <c r="P25" i="7"/>
  <c r="Q25" i="7"/>
  <c r="R25" i="7"/>
  <c r="G29" i="7"/>
  <c r="H29" i="7" s="1"/>
  <c r="I29" i="7" s="1"/>
  <c r="J29" i="7" s="1"/>
  <c r="K29" i="7" s="1"/>
  <c r="L29" i="7" s="1"/>
  <c r="M29" i="7" s="1"/>
  <c r="N29" i="7" s="1"/>
  <c r="O29" i="7" s="1"/>
  <c r="P29" i="7" s="1"/>
  <c r="Q29" i="7" s="1"/>
  <c r="R29" i="7" s="1"/>
  <c r="F29" i="7"/>
  <c r="F25" i="7"/>
  <c r="F24" i="7"/>
  <c r="O117" i="7"/>
  <c r="R174" i="7"/>
  <c r="Q174" i="7"/>
  <c r="P174" i="7"/>
  <c r="O174" i="7"/>
  <c r="N174" i="7"/>
  <c r="M174" i="7"/>
  <c r="L174" i="7"/>
  <c r="K174" i="7"/>
  <c r="J174" i="7"/>
  <c r="I174" i="7"/>
  <c r="H174" i="7"/>
  <c r="G174" i="7"/>
  <c r="F174" i="7"/>
  <c r="R117" i="7"/>
  <c r="Q117" i="7"/>
  <c r="P117" i="7"/>
  <c r="N117" i="7"/>
  <c r="M117" i="7"/>
  <c r="L117" i="7"/>
  <c r="K117" i="7"/>
  <c r="J117" i="7"/>
  <c r="I117" i="7"/>
  <c r="H117" i="7"/>
  <c r="G117" i="7"/>
  <c r="F117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G3" i="7"/>
  <c r="H3" i="7"/>
  <c r="I3" i="7"/>
  <c r="J3" i="7"/>
  <c r="K3" i="7"/>
  <c r="L3" i="7"/>
  <c r="M3" i="7"/>
  <c r="N3" i="7"/>
  <c r="O3" i="7"/>
  <c r="P3" i="7"/>
  <c r="Q3" i="7"/>
  <c r="R3" i="7"/>
  <c r="F3" i="7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G3" i="6"/>
  <c r="H3" i="6"/>
  <c r="I3" i="6"/>
  <c r="J3" i="6"/>
  <c r="K3" i="6"/>
  <c r="L3" i="6"/>
  <c r="M3" i="6"/>
  <c r="N3" i="6"/>
  <c r="O3" i="6"/>
  <c r="P3" i="6"/>
  <c r="Q3" i="6"/>
  <c r="R3" i="6"/>
  <c r="F3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G13" i="6"/>
  <c r="H13" i="6"/>
  <c r="I13" i="6"/>
  <c r="J13" i="6"/>
  <c r="K13" i="6"/>
  <c r="L13" i="6"/>
  <c r="M13" i="6"/>
  <c r="N13" i="6"/>
  <c r="O13" i="6"/>
  <c r="P13" i="6"/>
  <c r="Q13" i="6"/>
  <c r="R13" i="6"/>
  <c r="G14" i="6"/>
  <c r="H14" i="6"/>
  <c r="I14" i="6"/>
  <c r="J14" i="6"/>
  <c r="K14" i="6"/>
  <c r="L14" i="6"/>
  <c r="M14" i="6"/>
  <c r="N14" i="6"/>
  <c r="O14" i="6"/>
  <c r="P14" i="6"/>
  <c r="Q14" i="6"/>
  <c r="R14" i="6"/>
  <c r="F14" i="6"/>
  <c r="F13" i="6"/>
  <c r="G200" i="7" l="1"/>
  <c r="G143" i="7"/>
  <c r="G86" i="7"/>
  <c r="BS20" i="17"/>
  <c r="H200" i="7" l="1"/>
  <c r="H143" i="7"/>
  <c r="H86" i="7"/>
  <c r="BT183" i="17"/>
  <c r="BU183" i="17"/>
  <c r="BV183" i="17"/>
  <c r="BW183" i="17"/>
  <c r="BX183" i="17"/>
  <c r="BY183" i="17"/>
  <c r="BZ183" i="17"/>
  <c r="CA183" i="17"/>
  <c r="CB183" i="17"/>
  <c r="CC183" i="17"/>
  <c r="CD183" i="17"/>
  <c r="CE183" i="17"/>
  <c r="BS183" i="17"/>
  <c r="BT126" i="17"/>
  <c r="BU126" i="17"/>
  <c r="BV126" i="17"/>
  <c r="BW126" i="17"/>
  <c r="BX126" i="17"/>
  <c r="BY126" i="17"/>
  <c r="BZ126" i="17"/>
  <c r="CA126" i="17"/>
  <c r="CB126" i="17"/>
  <c r="CC126" i="17"/>
  <c r="CD126" i="17"/>
  <c r="CE126" i="17"/>
  <c r="BS126" i="17"/>
  <c r="BT69" i="17"/>
  <c r="BU69" i="17"/>
  <c r="BV69" i="17"/>
  <c r="BW69" i="17"/>
  <c r="BX69" i="17"/>
  <c r="BY69" i="17"/>
  <c r="BZ69" i="17"/>
  <c r="CA69" i="17"/>
  <c r="CB69" i="17"/>
  <c r="CC69" i="17"/>
  <c r="CD69" i="17"/>
  <c r="CE69" i="17"/>
  <c r="BS69" i="17"/>
  <c r="BT12" i="17"/>
  <c r="BU12" i="17"/>
  <c r="BV12" i="17"/>
  <c r="BW12" i="17"/>
  <c r="BX12" i="17"/>
  <c r="BY12" i="17"/>
  <c r="BZ12" i="17"/>
  <c r="CA12" i="17"/>
  <c r="CB12" i="17"/>
  <c r="CC12" i="17"/>
  <c r="CD12" i="17"/>
  <c r="CE12" i="17"/>
  <c r="BS12" i="17"/>
  <c r="I200" i="7" l="1"/>
  <c r="I143" i="7"/>
  <c r="I86" i="7"/>
  <c r="U6" i="3"/>
  <c r="J200" i="7" l="1"/>
  <c r="J143" i="7"/>
  <c r="J86" i="7"/>
  <c r="D215" i="12"/>
  <c r="D214" i="12"/>
  <c r="D158" i="12"/>
  <c r="D157" i="12"/>
  <c r="D101" i="12"/>
  <c r="D100" i="12"/>
  <c r="K200" i="7" l="1"/>
  <c r="K143" i="7"/>
  <c r="K86" i="7"/>
  <c r="A1" i="17"/>
  <c r="AU1" i="17" s="1"/>
  <c r="BN1" i="17" s="1"/>
  <c r="A1" i="16"/>
  <c r="A1" i="14"/>
  <c r="A1" i="8"/>
  <c r="A1" i="18"/>
  <c r="A1" i="7"/>
  <c r="A1" i="6"/>
  <c r="A1" i="5"/>
  <c r="A1" i="12"/>
  <c r="A1" i="3"/>
  <c r="L200" i="7" l="1"/>
  <c r="L143" i="7"/>
  <c r="L86" i="7"/>
  <c r="G2" i="16"/>
  <c r="H2" i="16" s="1"/>
  <c r="I2" i="16" s="1"/>
  <c r="J2" i="16" s="1"/>
  <c r="K2" i="16" s="1"/>
  <c r="L2" i="16" s="1"/>
  <c r="M2" i="16" s="1"/>
  <c r="N2" i="16" s="1"/>
  <c r="O2" i="16" s="1"/>
  <c r="P2" i="16" s="1"/>
  <c r="Q2" i="16" s="1"/>
  <c r="R2" i="16" s="1"/>
  <c r="F2" i="14"/>
  <c r="G2" i="14" s="1"/>
  <c r="H2" i="14" s="1"/>
  <c r="G2" i="8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G2" i="18"/>
  <c r="H2" i="18" s="1"/>
  <c r="I2" i="18" s="1"/>
  <c r="J2" i="18" s="1"/>
  <c r="K2" i="18" s="1"/>
  <c r="L2" i="18" s="1"/>
  <c r="M2" i="18" s="1"/>
  <c r="N2" i="18" s="1"/>
  <c r="O2" i="18" s="1"/>
  <c r="P2" i="18" s="1"/>
  <c r="Q2" i="18" s="1"/>
  <c r="R2" i="18" s="1"/>
  <c r="G2" i="7"/>
  <c r="H2" i="7" s="1"/>
  <c r="G2" i="6"/>
  <c r="H2" i="6" s="1"/>
  <c r="G2" i="5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G2" i="12"/>
  <c r="H2" i="12" s="1"/>
  <c r="I2" i="12" s="1"/>
  <c r="J2" i="12" s="1"/>
  <c r="K2" i="12" s="1"/>
  <c r="L2" i="12" s="1"/>
  <c r="M2" i="12" s="1"/>
  <c r="N2" i="12" s="1"/>
  <c r="O2" i="12" s="1"/>
  <c r="P2" i="12" s="1"/>
  <c r="Q2" i="12" s="1"/>
  <c r="R2" i="12" s="1"/>
  <c r="G2" i="3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U177" i="3"/>
  <c r="T177" i="3" s="1"/>
  <c r="G177" i="3" s="1"/>
  <c r="E37" i="12"/>
  <c r="F34" i="12" s="1"/>
  <c r="Q185" i="3"/>
  <c r="R185" i="3"/>
  <c r="P185" i="3"/>
  <c r="O185" i="3"/>
  <c r="N185" i="3"/>
  <c r="M185" i="3"/>
  <c r="L185" i="3"/>
  <c r="K185" i="3"/>
  <c r="J185" i="3"/>
  <c r="I185" i="3"/>
  <c r="H185" i="3"/>
  <c r="G185" i="3"/>
  <c r="F185" i="3"/>
  <c r="E25" i="12"/>
  <c r="F22" i="12" s="1"/>
  <c r="AZ7" i="17"/>
  <c r="F7" i="17" s="1"/>
  <c r="E19" i="12"/>
  <c r="F16" i="12"/>
  <c r="F18" i="12" s="1"/>
  <c r="F12" i="18" s="1"/>
  <c r="E19" i="3"/>
  <c r="E14" i="12"/>
  <c r="F11" i="12" s="1"/>
  <c r="E18" i="3"/>
  <c r="U120" i="3"/>
  <c r="T120" i="3" s="1"/>
  <c r="Q128" i="3"/>
  <c r="R128" i="3"/>
  <c r="P128" i="3"/>
  <c r="O128" i="3"/>
  <c r="N128" i="3"/>
  <c r="M128" i="3"/>
  <c r="L128" i="3"/>
  <c r="K128" i="3"/>
  <c r="J128" i="3"/>
  <c r="I128" i="3"/>
  <c r="H128" i="3"/>
  <c r="G128" i="3"/>
  <c r="F128" i="3"/>
  <c r="U63" i="3"/>
  <c r="T63" i="3" s="1"/>
  <c r="F63" i="3" s="1"/>
  <c r="Q71" i="3"/>
  <c r="R71" i="3"/>
  <c r="P71" i="3"/>
  <c r="O71" i="3"/>
  <c r="N71" i="3"/>
  <c r="M71" i="3"/>
  <c r="L71" i="3"/>
  <c r="K71" i="3"/>
  <c r="J71" i="3"/>
  <c r="I71" i="3"/>
  <c r="H71" i="3"/>
  <c r="G71" i="3"/>
  <c r="F71" i="3"/>
  <c r="T6" i="3"/>
  <c r="Q6" i="3" s="1"/>
  <c r="Q14" i="3"/>
  <c r="R14" i="3"/>
  <c r="P14" i="3"/>
  <c r="O14" i="3"/>
  <c r="N14" i="3"/>
  <c r="M14" i="3"/>
  <c r="L14" i="3"/>
  <c r="K14" i="3"/>
  <c r="J14" i="3"/>
  <c r="F204" i="16"/>
  <c r="G204" i="16" s="1"/>
  <c r="H204" i="16" s="1"/>
  <c r="I14" i="3"/>
  <c r="H14" i="3"/>
  <c r="G14" i="3"/>
  <c r="F14" i="3"/>
  <c r="BR38" i="17"/>
  <c r="BS35" i="17" s="1"/>
  <c r="BR27" i="17"/>
  <c r="BR32" i="17"/>
  <c r="BS29" i="17" s="1"/>
  <c r="BS40" i="17"/>
  <c r="BS24" i="17"/>
  <c r="E25" i="8"/>
  <c r="E14" i="5"/>
  <c r="F11" i="5" s="1"/>
  <c r="F12" i="5"/>
  <c r="F7" i="18" s="1"/>
  <c r="F13" i="5"/>
  <c r="G12" i="5"/>
  <c r="G7" i="18" s="1"/>
  <c r="G13" i="5"/>
  <c r="G17" i="18" s="1"/>
  <c r="H12" i="5"/>
  <c r="H7" i="18" s="1"/>
  <c r="H13" i="5"/>
  <c r="H17" i="18" s="1"/>
  <c r="I12" i="5"/>
  <c r="I7" i="18" s="1"/>
  <c r="I13" i="5"/>
  <c r="I17" i="18" s="1"/>
  <c r="J12" i="5"/>
  <c r="J7" i="18" s="1"/>
  <c r="J13" i="5"/>
  <c r="J17" i="18" s="1"/>
  <c r="K12" i="5"/>
  <c r="K7" i="18" s="1"/>
  <c r="K13" i="5"/>
  <c r="K17" i="18" s="1"/>
  <c r="L12" i="5"/>
  <c r="L7" i="18" s="1"/>
  <c r="L13" i="5"/>
  <c r="L17" i="18" s="1"/>
  <c r="M12" i="5"/>
  <c r="M7" i="18" s="1"/>
  <c r="M13" i="5"/>
  <c r="M17" i="18" s="1"/>
  <c r="N12" i="5"/>
  <c r="N7" i="18" s="1"/>
  <c r="N13" i="5"/>
  <c r="O12" i="5"/>
  <c r="O7" i="18" s="1"/>
  <c r="O13" i="5"/>
  <c r="O17" i="18" s="1"/>
  <c r="P12" i="5"/>
  <c r="P7" i="18" s="1"/>
  <c r="P13" i="5"/>
  <c r="P17" i="18" s="1"/>
  <c r="Q12" i="5"/>
  <c r="Q7" i="18" s="1"/>
  <c r="Q13" i="5"/>
  <c r="Q17" i="18" s="1"/>
  <c r="R12" i="5"/>
  <c r="R7" i="18" s="1"/>
  <c r="R13" i="5"/>
  <c r="F69" i="5"/>
  <c r="F64" i="18" s="1"/>
  <c r="F70" i="5"/>
  <c r="F74" i="18" s="1"/>
  <c r="G69" i="5"/>
  <c r="G64" i="18" s="1"/>
  <c r="G70" i="5"/>
  <c r="G74" i="18" s="1"/>
  <c r="H69" i="5"/>
  <c r="H64" i="18" s="1"/>
  <c r="H70" i="5"/>
  <c r="H74" i="18" s="1"/>
  <c r="I69" i="5"/>
  <c r="I64" i="18" s="1"/>
  <c r="I70" i="5"/>
  <c r="I74" i="18" s="1"/>
  <c r="J69" i="5"/>
  <c r="J64" i="18" s="1"/>
  <c r="J70" i="5"/>
  <c r="J74" i="18" s="1"/>
  <c r="K69" i="5"/>
  <c r="K64" i="18" s="1"/>
  <c r="K70" i="5"/>
  <c r="K74" i="18" s="1"/>
  <c r="L69" i="5"/>
  <c r="L64" i="18" s="1"/>
  <c r="L70" i="5"/>
  <c r="L74" i="18" s="1"/>
  <c r="M69" i="5"/>
  <c r="M64" i="18" s="1"/>
  <c r="M70" i="5"/>
  <c r="M74" i="18" s="1"/>
  <c r="N69" i="5"/>
  <c r="N64" i="18" s="1"/>
  <c r="N70" i="5"/>
  <c r="N74" i="18" s="1"/>
  <c r="O69" i="5"/>
  <c r="O64" i="18" s="1"/>
  <c r="O70" i="5"/>
  <c r="O74" i="18" s="1"/>
  <c r="P69" i="5"/>
  <c r="P64" i="18" s="1"/>
  <c r="P70" i="5"/>
  <c r="P74" i="18" s="1"/>
  <c r="Q69" i="5"/>
  <c r="Q64" i="18" s="1"/>
  <c r="Q70" i="5"/>
  <c r="Q74" i="18" s="1"/>
  <c r="R69" i="5"/>
  <c r="R64" i="18" s="1"/>
  <c r="R70" i="5"/>
  <c r="R74" i="18" s="1"/>
  <c r="E23" i="5"/>
  <c r="F20" i="5" s="1"/>
  <c r="F21" i="5"/>
  <c r="F8" i="18" s="1"/>
  <c r="F22" i="5"/>
  <c r="F18" i="18" s="1"/>
  <c r="G21" i="5"/>
  <c r="G8" i="18" s="1"/>
  <c r="G22" i="5"/>
  <c r="G18" i="18" s="1"/>
  <c r="H21" i="5"/>
  <c r="H8" i="18" s="1"/>
  <c r="H22" i="5"/>
  <c r="H18" i="18" s="1"/>
  <c r="I21" i="5"/>
  <c r="I8" i="18" s="1"/>
  <c r="I22" i="5"/>
  <c r="I18" i="18" s="1"/>
  <c r="J21" i="5"/>
  <c r="J8" i="18" s="1"/>
  <c r="J22" i="5"/>
  <c r="J18" i="18" s="1"/>
  <c r="K21" i="5"/>
  <c r="K8" i="18" s="1"/>
  <c r="K22" i="5"/>
  <c r="K18" i="18" s="1"/>
  <c r="L21" i="5"/>
  <c r="L8" i="18" s="1"/>
  <c r="L22" i="5"/>
  <c r="L18" i="18" s="1"/>
  <c r="M21" i="5"/>
  <c r="M8" i="18" s="1"/>
  <c r="M22" i="5"/>
  <c r="M18" i="18" s="1"/>
  <c r="N21" i="5"/>
  <c r="N8" i="18" s="1"/>
  <c r="N22" i="5"/>
  <c r="N18" i="18" s="1"/>
  <c r="O21" i="5"/>
  <c r="O8" i="18" s="1"/>
  <c r="O22" i="5"/>
  <c r="O18" i="18" s="1"/>
  <c r="P21" i="5"/>
  <c r="P8" i="18" s="1"/>
  <c r="P22" i="5"/>
  <c r="P18" i="18" s="1"/>
  <c r="Q21" i="5"/>
  <c r="Q8" i="18" s="1"/>
  <c r="Q22" i="5"/>
  <c r="Q18" i="18" s="1"/>
  <c r="R21" i="5"/>
  <c r="R8" i="18" s="1"/>
  <c r="R22" i="5"/>
  <c r="R18" i="18" s="1"/>
  <c r="F78" i="5"/>
  <c r="F65" i="18" s="1"/>
  <c r="F79" i="5"/>
  <c r="F75" i="18" s="1"/>
  <c r="G78" i="5"/>
  <c r="G65" i="18" s="1"/>
  <c r="G79" i="5"/>
  <c r="G75" i="18" s="1"/>
  <c r="H78" i="5"/>
  <c r="H65" i="18" s="1"/>
  <c r="H79" i="5"/>
  <c r="I78" i="5"/>
  <c r="I65" i="18" s="1"/>
  <c r="I79" i="5"/>
  <c r="J78" i="5"/>
  <c r="J65" i="18" s="1"/>
  <c r="J79" i="5"/>
  <c r="J75" i="18" s="1"/>
  <c r="K78" i="5"/>
  <c r="K65" i="18" s="1"/>
  <c r="K79" i="5"/>
  <c r="K75" i="18" s="1"/>
  <c r="L78" i="5"/>
  <c r="L65" i="18" s="1"/>
  <c r="L79" i="5"/>
  <c r="L75" i="18" s="1"/>
  <c r="M78" i="5"/>
  <c r="M79" i="5"/>
  <c r="M75" i="18" s="1"/>
  <c r="N78" i="5"/>
  <c r="N65" i="18" s="1"/>
  <c r="N79" i="5"/>
  <c r="N75" i="18" s="1"/>
  <c r="O78" i="5"/>
  <c r="O65" i="18" s="1"/>
  <c r="O79" i="5"/>
  <c r="P78" i="5"/>
  <c r="P65" i="18" s="1"/>
  <c r="P79" i="5"/>
  <c r="P75" i="18" s="1"/>
  <c r="Q78" i="5"/>
  <c r="Q65" i="18" s="1"/>
  <c r="Q79" i="5"/>
  <c r="R78" i="5"/>
  <c r="R65" i="18" s="1"/>
  <c r="R79" i="5"/>
  <c r="R75" i="18" s="1"/>
  <c r="F17" i="8"/>
  <c r="F126" i="5"/>
  <c r="F127" i="5"/>
  <c r="F131" i="18" s="1"/>
  <c r="G126" i="5"/>
  <c r="G121" i="18" s="1"/>
  <c r="G127" i="5"/>
  <c r="G131" i="18" s="1"/>
  <c r="H126" i="5"/>
  <c r="H121" i="18" s="1"/>
  <c r="H127" i="5"/>
  <c r="H131" i="18" s="1"/>
  <c r="I126" i="5"/>
  <c r="I121" i="18" s="1"/>
  <c r="I127" i="5"/>
  <c r="I131" i="18" s="1"/>
  <c r="J126" i="5"/>
  <c r="J127" i="5"/>
  <c r="J131" i="18" s="1"/>
  <c r="K126" i="5"/>
  <c r="K121" i="18" s="1"/>
  <c r="K127" i="5"/>
  <c r="K131" i="18" s="1"/>
  <c r="L126" i="5"/>
  <c r="L127" i="5"/>
  <c r="L131" i="18" s="1"/>
  <c r="M126" i="5"/>
  <c r="M121" i="18" s="1"/>
  <c r="M127" i="5"/>
  <c r="M131" i="18" s="1"/>
  <c r="N126" i="5"/>
  <c r="N127" i="5"/>
  <c r="N131" i="18" s="1"/>
  <c r="O126" i="5"/>
  <c r="O121" i="18" s="1"/>
  <c r="O127" i="5"/>
  <c r="O131" i="18" s="1"/>
  <c r="P126" i="5"/>
  <c r="P121" i="18" s="1"/>
  <c r="P127" i="5"/>
  <c r="P131" i="18" s="1"/>
  <c r="Q126" i="5"/>
  <c r="Q121" i="18" s="1"/>
  <c r="Q127" i="5"/>
  <c r="Q131" i="18" s="1"/>
  <c r="R126" i="5"/>
  <c r="R121" i="18" s="1"/>
  <c r="R127" i="5"/>
  <c r="R131" i="18" s="1"/>
  <c r="F135" i="5"/>
  <c r="F122" i="18" s="1"/>
  <c r="F136" i="5"/>
  <c r="F132" i="18" s="1"/>
  <c r="G135" i="5"/>
  <c r="G122" i="18" s="1"/>
  <c r="G136" i="5"/>
  <c r="G132" i="18" s="1"/>
  <c r="H135" i="5"/>
  <c r="H122" i="18" s="1"/>
  <c r="H136" i="5"/>
  <c r="H132" i="18" s="1"/>
  <c r="I135" i="5"/>
  <c r="I136" i="5"/>
  <c r="I132" i="18" s="1"/>
  <c r="J135" i="5"/>
  <c r="J122" i="18" s="1"/>
  <c r="J136" i="5"/>
  <c r="J132" i="18" s="1"/>
  <c r="K135" i="5"/>
  <c r="K122" i="18" s="1"/>
  <c r="K136" i="5"/>
  <c r="K132" i="18" s="1"/>
  <c r="L135" i="5"/>
  <c r="L122" i="18" s="1"/>
  <c r="L136" i="5"/>
  <c r="L132" i="18" s="1"/>
  <c r="M135" i="5"/>
  <c r="M136" i="5"/>
  <c r="M132" i="18" s="1"/>
  <c r="N135" i="5"/>
  <c r="N122" i="18" s="1"/>
  <c r="N136" i="5"/>
  <c r="N132" i="18" s="1"/>
  <c r="O135" i="5"/>
  <c r="O122" i="18" s="1"/>
  <c r="O136" i="5"/>
  <c r="O132" i="18" s="1"/>
  <c r="P135" i="5"/>
  <c r="P122" i="18" s="1"/>
  <c r="P136" i="5"/>
  <c r="P132" i="18" s="1"/>
  <c r="Q135" i="5"/>
  <c r="Q136" i="5"/>
  <c r="Q132" i="18" s="1"/>
  <c r="R135" i="5"/>
  <c r="R122" i="18" s="1"/>
  <c r="R136" i="5"/>
  <c r="F183" i="5"/>
  <c r="F178" i="18" s="1"/>
  <c r="F184" i="5"/>
  <c r="F188" i="18" s="1"/>
  <c r="G183" i="5"/>
  <c r="G178" i="18" s="1"/>
  <c r="G184" i="5"/>
  <c r="G188" i="18" s="1"/>
  <c r="H183" i="5"/>
  <c r="H178" i="18" s="1"/>
  <c r="H184" i="5"/>
  <c r="H188" i="18" s="1"/>
  <c r="I183" i="5"/>
  <c r="I178" i="18" s="1"/>
  <c r="I184" i="5"/>
  <c r="I188" i="18" s="1"/>
  <c r="J183" i="5"/>
  <c r="J178" i="18" s="1"/>
  <c r="J184" i="5"/>
  <c r="J188" i="18" s="1"/>
  <c r="K183" i="5"/>
  <c r="K178" i="18" s="1"/>
  <c r="K184" i="5"/>
  <c r="K188" i="18" s="1"/>
  <c r="L183" i="5"/>
  <c r="L178" i="18" s="1"/>
  <c r="L184" i="5"/>
  <c r="L188" i="18" s="1"/>
  <c r="M183" i="5"/>
  <c r="M178" i="18" s="1"/>
  <c r="M184" i="5"/>
  <c r="M188" i="18" s="1"/>
  <c r="N183" i="5"/>
  <c r="N178" i="18" s="1"/>
  <c r="N184" i="5"/>
  <c r="N188" i="18" s="1"/>
  <c r="O183" i="5"/>
  <c r="O178" i="18" s="1"/>
  <c r="O184" i="5"/>
  <c r="O188" i="18" s="1"/>
  <c r="P183" i="5"/>
  <c r="P178" i="18" s="1"/>
  <c r="P184" i="5"/>
  <c r="P188" i="18" s="1"/>
  <c r="Q183" i="5"/>
  <c r="Q178" i="18" s="1"/>
  <c r="Q184" i="5"/>
  <c r="Q188" i="18" s="1"/>
  <c r="R183" i="5"/>
  <c r="R178" i="18" s="1"/>
  <c r="R184" i="5"/>
  <c r="R188" i="18" s="1"/>
  <c r="F192" i="5"/>
  <c r="F179" i="18" s="1"/>
  <c r="F193" i="5"/>
  <c r="F189" i="18" s="1"/>
  <c r="G192" i="5"/>
  <c r="G193" i="5"/>
  <c r="G189" i="18" s="1"/>
  <c r="H192" i="5"/>
  <c r="H179" i="18" s="1"/>
  <c r="H193" i="5"/>
  <c r="H189" i="18" s="1"/>
  <c r="I192" i="5"/>
  <c r="I179" i="18" s="1"/>
  <c r="I193" i="5"/>
  <c r="I189" i="18" s="1"/>
  <c r="J192" i="5"/>
  <c r="J179" i="18" s="1"/>
  <c r="J193" i="5"/>
  <c r="J189" i="18" s="1"/>
  <c r="K192" i="5"/>
  <c r="K179" i="18" s="1"/>
  <c r="K193" i="5"/>
  <c r="K189" i="18" s="1"/>
  <c r="L192" i="5"/>
  <c r="L179" i="18" s="1"/>
  <c r="L193" i="5"/>
  <c r="L189" i="18" s="1"/>
  <c r="M192" i="5"/>
  <c r="M179" i="18" s="1"/>
  <c r="M193" i="5"/>
  <c r="M189" i="18" s="1"/>
  <c r="N192" i="5"/>
  <c r="N179" i="18" s="1"/>
  <c r="N193" i="5"/>
  <c r="N189" i="18" s="1"/>
  <c r="O192" i="5"/>
  <c r="O179" i="18" s="1"/>
  <c r="O193" i="5"/>
  <c r="O189" i="18" s="1"/>
  <c r="P192" i="5"/>
  <c r="P179" i="18" s="1"/>
  <c r="P193" i="5"/>
  <c r="P189" i="18" s="1"/>
  <c r="Q192" i="5"/>
  <c r="Q179" i="18" s="1"/>
  <c r="Q193" i="5"/>
  <c r="Q189" i="18" s="1"/>
  <c r="R192" i="5"/>
  <c r="R179" i="18" s="1"/>
  <c r="R193" i="5"/>
  <c r="R189" i="18" s="1"/>
  <c r="E8" i="12"/>
  <c r="F7" i="12"/>
  <c r="F5" i="18" s="1"/>
  <c r="E17" i="3"/>
  <c r="G179" i="18"/>
  <c r="F121" i="18"/>
  <c r="I122" i="18"/>
  <c r="J121" i="18"/>
  <c r="L121" i="18"/>
  <c r="M122" i="18"/>
  <c r="N121" i="18"/>
  <c r="Q122" i="18"/>
  <c r="R132" i="18"/>
  <c r="H75" i="18"/>
  <c r="I75" i="18"/>
  <c r="M65" i="18"/>
  <c r="O75" i="18"/>
  <c r="Q75" i="18"/>
  <c r="N17" i="18"/>
  <c r="R17" i="18"/>
  <c r="E26" i="18"/>
  <c r="F24" i="18"/>
  <c r="F17" i="18"/>
  <c r="E31" i="12"/>
  <c r="F28" i="12" s="1"/>
  <c r="F30" i="12" s="1"/>
  <c r="F14" i="18" s="1"/>
  <c r="E6" i="5"/>
  <c r="AZ5" i="17"/>
  <c r="F5" i="17" s="1"/>
  <c r="BR21" i="17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R196" i="3"/>
  <c r="R186" i="5" s="1"/>
  <c r="Q196" i="3"/>
  <c r="Q186" i="5" s="1"/>
  <c r="P196" i="3"/>
  <c r="P186" i="5" s="1"/>
  <c r="O196" i="3"/>
  <c r="O186" i="5" s="1"/>
  <c r="N196" i="3"/>
  <c r="N186" i="5" s="1"/>
  <c r="M196" i="3"/>
  <c r="M186" i="5" s="1"/>
  <c r="L196" i="3"/>
  <c r="L186" i="5" s="1"/>
  <c r="K196" i="3"/>
  <c r="K186" i="5" s="1"/>
  <c r="J196" i="3"/>
  <c r="J186" i="5" s="1"/>
  <c r="I196" i="3"/>
  <c r="I186" i="5" s="1"/>
  <c r="H196" i="3"/>
  <c r="H186" i="5" s="1"/>
  <c r="G196" i="3"/>
  <c r="G186" i="5" s="1"/>
  <c r="F196" i="3"/>
  <c r="F186" i="5" s="1"/>
  <c r="R195" i="3"/>
  <c r="R178" i="5" s="1"/>
  <c r="Q195" i="3"/>
  <c r="Q178" i="5" s="1"/>
  <c r="P195" i="3"/>
  <c r="P178" i="5" s="1"/>
  <c r="O195" i="3"/>
  <c r="O178" i="5" s="1"/>
  <c r="N195" i="3"/>
  <c r="N178" i="5" s="1"/>
  <c r="M195" i="3"/>
  <c r="M178" i="5" s="1"/>
  <c r="L195" i="3"/>
  <c r="L178" i="5" s="1"/>
  <c r="K195" i="3"/>
  <c r="K178" i="5" s="1"/>
  <c r="J195" i="3"/>
  <c r="J178" i="5" s="1"/>
  <c r="I195" i="3"/>
  <c r="I178" i="5" s="1"/>
  <c r="H195" i="3"/>
  <c r="H178" i="5" s="1"/>
  <c r="G195" i="3"/>
  <c r="G178" i="5" s="1"/>
  <c r="F195" i="3"/>
  <c r="F178" i="5" s="1"/>
  <c r="R194" i="3"/>
  <c r="R207" i="5" s="1"/>
  <c r="Q194" i="3"/>
  <c r="Q207" i="5" s="1"/>
  <c r="P194" i="3"/>
  <c r="P207" i="5" s="1"/>
  <c r="O194" i="3"/>
  <c r="O207" i="5" s="1"/>
  <c r="N194" i="3"/>
  <c r="N207" i="5" s="1"/>
  <c r="M194" i="3"/>
  <c r="M207" i="5" s="1"/>
  <c r="L194" i="3"/>
  <c r="L207" i="5"/>
  <c r="K194" i="3"/>
  <c r="K207" i="5" s="1"/>
  <c r="J194" i="3"/>
  <c r="J207" i="5" s="1"/>
  <c r="I194" i="3"/>
  <c r="I207" i="5" s="1"/>
  <c r="H194" i="3"/>
  <c r="H207" i="5" s="1"/>
  <c r="G194" i="3"/>
  <c r="G207" i="5" s="1"/>
  <c r="F194" i="3"/>
  <c r="F207" i="5" s="1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R139" i="3"/>
  <c r="R129" i="5" s="1"/>
  <c r="Q139" i="3"/>
  <c r="Q129" i="5" s="1"/>
  <c r="P139" i="3"/>
  <c r="P129" i="5" s="1"/>
  <c r="O139" i="3"/>
  <c r="O129" i="5" s="1"/>
  <c r="N139" i="3"/>
  <c r="N129" i="5" s="1"/>
  <c r="M139" i="3"/>
  <c r="M129" i="5" s="1"/>
  <c r="L139" i="3"/>
  <c r="L129" i="5" s="1"/>
  <c r="K139" i="3"/>
  <c r="K129" i="5" s="1"/>
  <c r="J139" i="3"/>
  <c r="J129" i="5" s="1"/>
  <c r="I139" i="3"/>
  <c r="I129" i="5" s="1"/>
  <c r="H139" i="3"/>
  <c r="H129" i="5" s="1"/>
  <c r="G139" i="3"/>
  <c r="G129" i="5" s="1"/>
  <c r="F139" i="3"/>
  <c r="F129" i="5" s="1"/>
  <c r="R138" i="3"/>
  <c r="R121" i="5" s="1"/>
  <c r="Q138" i="3"/>
  <c r="Q121" i="5" s="1"/>
  <c r="P138" i="3"/>
  <c r="P121" i="5" s="1"/>
  <c r="O138" i="3"/>
  <c r="O121" i="5" s="1"/>
  <c r="N138" i="3"/>
  <c r="N121" i="5" s="1"/>
  <c r="M138" i="3"/>
  <c r="M121" i="5" s="1"/>
  <c r="L138" i="3"/>
  <c r="L121" i="5" s="1"/>
  <c r="K138" i="3"/>
  <c r="K121" i="5" s="1"/>
  <c r="J138" i="3"/>
  <c r="J121" i="5" s="1"/>
  <c r="I138" i="3"/>
  <c r="I121" i="5" s="1"/>
  <c r="H138" i="3"/>
  <c r="H121" i="5" s="1"/>
  <c r="G138" i="3"/>
  <c r="G121" i="5" s="1"/>
  <c r="F138" i="3"/>
  <c r="F121" i="5" s="1"/>
  <c r="R137" i="3"/>
  <c r="R150" i="5" s="1"/>
  <c r="Q137" i="3"/>
  <c r="Q150" i="5" s="1"/>
  <c r="P137" i="3"/>
  <c r="P150" i="5" s="1"/>
  <c r="O137" i="3"/>
  <c r="O150" i="5" s="1"/>
  <c r="N137" i="3"/>
  <c r="N150" i="5" s="1"/>
  <c r="M137" i="3"/>
  <c r="M150" i="5" s="1"/>
  <c r="L137" i="3"/>
  <c r="L150" i="5" s="1"/>
  <c r="K137" i="3"/>
  <c r="K150" i="5" s="1"/>
  <c r="J137" i="3"/>
  <c r="J150" i="5" s="1"/>
  <c r="I137" i="3"/>
  <c r="I150" i="5" s="1"/>
  <c r="H137" i="3"/>
  <c r="H150" i="5" s="1"/>
  <c r="G137" i="3"/>
  <c r="G150" i="5" s="1"/>
  <c r="F137" i="3"/>
  <c r="F150" i="5" s="1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R82" i="3"/>
  <c r="R72" i="5" s="1"/>
  <c r="Q82" i="3"/>
  <c r="Q72" i="5" s="1"/>
  <c r="P82" i="3"/>
  <c r="P72" i="5" s="1"/>
  <c r="O82" i="3"/>
  <c r="O72" i="5" s="1"/>
  <c r="N82" i="3"/>
  <c r="N72" i="5" s="1"/>
  <c r="M82" i="3"/>
  <c r="M72" i="5" s="1"/>
  <c r="L82" i="3"/>
  <c r="L72" i="5" s="1"/>
  <c r="K82" i="3"/>
  <c r="K72" i="5" s="1"/>
  <c r="J82" i="3"/>
  <c r="J72" i="5" s="1"/>
  <c r="I82" i="3"/>
  <c r="I72" i="5" s="1"/>
  <c r="H82" i="3"/>
  <c r="H72" i="5" s="1"/>
  <c r="G82" i="3"/>
  <c r="G72" i="5" s="1"/>
  <c r="F82" i="3"/>
  <c r="F72" i="5" s="1"/>
  <c r="R81" i="3"/>
  <c r="R64" i="5" s="1"/>
  <c r="Q81" i="3"/>
  <c r="Q64" i="5" s="1"/>
  <c r="P81" i="3"/>
  <c r="P64" i="5" s="1"/>
  <c r="O81" i="3"/>
  <c r="O64" i="5" s="1"/>
  <c r="N81" i="3"/>
  <c r="N64" i="5" s="1"/>
  <c r="M81" i="3"/>
  <c r="M64" i="5" s="1"/>
  <c r="L81" i="3"/>
  <c r="L64" i="5" s="1"/>
  <c r="K81" i="3"/>
  <c r="K64" i="5" s="1"/>
  <c r="J81" i="3"/>
  <c r="J64" i="5" s="1"/>
  <c r="I81" i="3"/>
  <c r="I64" i="5" s="1"/>
  <c r="H81" i="3"/>
  <c r="H64" i="5" s="1"/>
  <c r="G81" i="3"/>
  <c r="G64" i="5" s="1"/>
  <c r="F81" i="3"/>
  <c r="F64" i="5" s="1"/>
  <c r="R80" i="3"/>
  <c r="R93" i="5" s="1"/>
  <c r="Q80" i="3"/>
  <c r="Q93" i="5" s="1"/>
  <c r="P80" i="3"/>
  <c r="P93" i="5" s="1"/>
  <c r="O80" i="3"/>
  <c r="O93" i="5" s="1"/>
  <c r="N80" i="3"/>
  <c r="N93" i="5" s="1"/>
  <c r="M80" i="3"/>
  <c r="M93" i="5" s="1"/>
  <c r="L80" i="3"/>
  <c r="L93" i="5" s="1"/>
  <c r="K80" i="3"/>
  <c r="K93" i="5" s="1"/>
  <c r="J80" i="3"/>
  <c r="J93" i="5" s="1"/>
  <c r="I80" i="3"/>
  <c r="I93" i="5" s="1"/>
  <c r="H80" i="3"/>
  <c r="H93" i="5" s="1"/>
  <c r="G80" i="3"/>
  <c r="G93" i="5" s="1"/>
  <c r="F80" i="3"/>
  <c r="F93" i="5" s="1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R25" i="3"/>
  <c r="R15" i="5" s="1"/>
  <c r="Q25" i="3"/>
  <c r="Q15" i="5" s="1"/>
  <c r="P25" i="3"/>
  <c r="P15" i="5" s="1"/>
  <c r="O25" i="3"/>
  <c r="O15" i="5" s="1"/>
  <c r="N25" i="3"/>
  <c r="N15" i="5" s="1"/>
  <c r="M25" i="3"/>
  <c r="M15" i="5" s="1"/>
  <c r="L25" i="3"/>
  <c r="L15" i="5" s="1"/>
  <c r="K25" i="3"/>
  <c r="K15" i="5" s="1"/>
  <c r="J25" i="3"/>
  <c r="J15" i="5" s="1"/>
  <c r="I25" i="3"/>
  <c r="I15" i="5" s="1"/>
  <c r="H25" i="3"/>
  <c r="H15" i="5" s="1"/>
  <c r="G25" i="3"/>
  <c r="G15" i="5" s="1"/>
  <c r="F25" i="3"/>
  <c r="F15" i="5" s="1"/>
  <c r="R24" i="3"/>
  <c r="R7" i="5" s="1"/>
  <c r="Q24" i="3"/>
  <c r="Q7" i="5" s="1"/>
  <c r="P24" i="3"/>
  <c r="P7" i="5" s="1"/>
  <c r="O24" i="3"/>
  <c r="O7" i="5" s="1"/>
  <c r="N24" i="3"/>
  <c r="N7" i="5" s="1"/>
  <c r="M24" i="3"/>
  <c r="M7" i="5" s="1"/>
  <c r="L24" i="3"/>
  <c r="L7" i="5" s="1"/>
  <c r="K24" i="3"/>
  <c r="K7" i="5" s="1"/>
  <c r="J24" i="3"/>
  <c r="J7" i="5" s="1"/>
  <c r="I24" i="3"/>
  <c r="I7" i="5" s="1"/>
  <c r="H24" i="3"/>
  <c r="H7" i="5" s="1"/>
  <c r="G24" i="3"/>
  <c r="G7" i="5" s="1"/>
  <c r="F24" i="3"/>
  <c r="F7" i="5" s="1"/>
  <c r="R23" i="3"/>
  <c r="R36" i="5" s="1"/>
  <c r="Q23" i="3"/>
  <c r="Q36" i="5" s="1"/>
  <c r="P23" i="3"/>
  <c r="P36" i="5" s="1"/>
  <c r="O23" i="3"/>
  <c r="O36" i="5" s="1"/>
  <c r="N23" i="3"/>
  <c r="N36" i="5" s="1"/>
  <c r="M23" i="3"/>
  <c r="M36" i="5" s="1"/>
  <c r="L23" i="3"/>
  <c r="L36" i="5" s="1"/>
  <c r="K23" i="3"/>
  <c r="K36" i="5" s="1"/>
  <c r="J23" i="3"/>
  <c r="J36" i="5" s="1"/>
  <c r="I23" i="3"/>
  <c r="I36" i="5" s="1"/>
  <c r="H23" i="3"/>
  <c r="H36" i="5" s="1"/>
  <c r="G23" i="3"/>
  <c r="G36" i="5" s="1"/>
  <c r="F23" i="3"/>
  <c r="F36" i="5" s="1"/>
  <c r="D100" i="14"/>
  <c r="BA2" i="17"/>
  <c r="BB2" i="17" s="1"/>
  <c r="E392" i="16"/>
  <c r="AZ184" i="17"/>
  <c r="F184" i="17" s="1"/>
  <c r="H184" i="17" s="1"/>
  <c r="E388" i="16"/>
  <c r="AZ183" i="17"/>
  <c r="F183" i="17" s="1"/>
  <c r="H183" i="17" s="1"/>
  <c r="CE182" i="17"/>
  <c r="CD182" i="17"/>
  <c r="CC182" i="17"/>
  <c r="CB182" i="17"/>
  <c r="CA182" i="17"/>
  <c r="BZ182" i="17"/>
  <c r="BY182" i="17"/>
  <c r="BX182" i="17"/>
  <c r="BW182" i="17"/>
  <c r="BV182" i="17"/>
  <c r="BU182" i="17"/>
  <c r="BT182" i="17"/>
  <c r="BS182" i="17"/>
  <c r="AZ182" i="17"/>
  <c r="F182" i="17" s="1"/>
  <c r="H182" i="17" s="1"/>
  <c r="E335" i="16"/>
  <c r="AZ127" i="17"/>
  <c r="F127" i="17" s="1"/>
  <c r="E331" i="16"/>
  <c r="AZ126" i="17"/>
  <c r="F126" i="17" s="1"/>
  <c r="CE125" i="17"/>
  <c r="CD125" i="17"/>
  <c r="CC125" i="17"/>
  <c r="CB125" i="17"/>
  <c r="CA125" i="17"/>
  <c r="BZ125" i="17"/>
  <c r="BY125" i="17"/>
  <c r="BX125" i="17"/>
  <c r="BW125" i="17"/>
  <c r="BV125" i="17"/>
  <c r="BU125" i="17"/>
  <c r="BT125" i="17"/>
  <c r="BS125" i="17"/>
  <c r="AZ125" i="17"/>
  <c r="G125" i="17" s="1"/>
  <c r="E278" i="16"/>
  <c r="AZ70" i="17"/>
  <c r="F70" i="17" s="1"/>
  <c r="E274" i="16"/>
  <c r="AZ69" i="17"/>
  <c r="F69" i="17" s="1"/>
  <c r="CE68" i="17"/>
  <c r="CD68" i="17"/>
  <c r="CC68" i="17"/>
  <c r="CB68" i="17"/>
  <c r="CA68" i="17"/>
  <c r="BZ68" i="17"/>
  <c r="BY68" i="17"/>
  <c r="BX68" i="17"/>
  <c r="BW68" i="17"/>
  <c r="BV68" i="17"/>
  <c r="BU68" i="17"/>
  <c r="BT68" i="17"/>
  <c r="BS68" i="17"/>
  <c r="AZ68" i="17"/>
  <c r="G68" i="17" s="1"/>
  <c r="I5" i="3"/>
  <c r="G5" i="3"/>
  <c r="M5" i="3"/>
  <c r="F5" i="3"/>
  <c r="H5" i="3"/>
  <c r="J5" i="3"/>
  <c r="K5" i="3"/>
  <c r="L5" i="3"/>
  <c r="N5" i="3"/>
  <c r="O5" i="3"/>
  <c r="P5" i="3"/>
  <c r="Q5" i="3"/>
  <c r="R5" i="3"/>
  <c r="U5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U62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U119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U176" i="3"/>
  <c r="E40" i="12"/>
  <c r="E42" i="12" s="1"/>
  <c r="E41" i="12"/>
  <c r="E43" i="12"/>
  <c r="E44" i="12"/>
  <c r="E45" i="12"/>
  <c r="E7" i="6"/>
  <c r="E11" i="6" s="1"/>
  <c r="E15" i="6" s="1"/>
  <c r="E18" i="6" s="1"/>
  <c r="E9" i="7"/>
  <c r="E13" i="7" s="1"/>
  <c r="E21" i="7"/>
  <c r="E26" i="7"/>
  <c r="E32" i="7" s="1"/>
  <c r="E31" i="7"/>
  <c r="E7" i="16"/>
  <c r="E11" i="16" s="1"/>
  <c r="E15" i="16" s="1"/>
  <c r="E18" i="16" s="1"/>
  <c r="F7" i="16"/>
  <c r="F11" i="16" s="1"/>
  <c r="F15" i="16" s="1"/>
  <c r="F18" i="16" s="1"/>
  <c r="G7" i="16"/>
  <c r="H7" i="16"/>
  <c r="I7" i="16"/>
  <c r="I11" i="16" s="1"/>
  <c r="I15" i="16" s="1"/>
  <c r="I18" i="16" s="1"/>
  <c r="J7" i="16"/>
  <c r="J11" i="16" s="1"/>
  <c r="J15" i="16" s="1"/>
  <c r="J18" i="16" s="1"/>
  <c r="K7" i="16"/>
  <c r="K11" i="16" s="1"/>
  <c r="K15" i="16" s="1"/>
  <c r="K18" i="16" s="1"/>
  <c r="L7" i="16"/>
  <c r="M7" i="16"/>
  <c r="M11" i="16" s="1"/>
  <c r="M15" i="16" s="1"/>
  <c r="M18" i="16" s="1"/>
  <c r="N7" i="16"/>
  <c r="N11" i="16" s="1"/>
  <c r="N15" i="16" s="1"/>
  <c r="N18" i="16" s="1"/>
  <c r="O7" i="16"/>
  <c r="P7" i="16"/>
  <c r="Q7" i="16"/>
  <c r="Q11" i="16" s="1"/>
  <c r="Q15" i="16" s="1"/>
  <c r="Q18" i="16" s="1"/>
  <c r="R7" i="16"/>
  <c r="R11" i="16" s="1"/>
  <c r="R15" i="16" s="1"/>
  <c r="R18" i="16" s="1"/>
  <c r="G11" i="16"/>
  <c r="G15" i="16" s="1"/>
  <c r="G18" i="16" s="1"/>
  <c r="H11" i="16"/>
  <c r="H15" i="16" s="1"/>
  <c r="L11" i="16"/>
  <c r="L15" i="16" s="1"/>
  <c r="O11" i="16"/>
  <c r="O15" i="16" s="1"/>
  <c r="O18" i="16" s="1"/>
  <c r="P11" i="16"/>
  <c r="P15" i="16" s="1"/>
  <c r="H18" i="16"/>
  <c r="L18" i="16"/>
  <c r="P18" i="16"/>
  <c r="E64" i="16"/>
  <c r="E68" i="16" s="1"/>
  <c r="E72" i="16" s="1"/>
  <c r="E75" i="16" s="1"/>
  <c r="F64" i="16"/>
  <c r="F68" i="16" s="1"/>
  <c r="F72" i="16" s="1"/>
  <c r="F75" i="16" s="1"/>
  <c r="G64" i="16"/>
  <c r="H64" i="16"/>
  <c r="I64" i="16"/>
  <c r="I68" i="16" s="1"/>
  <c r="I72" i="16" s="1"/>
  <c r="I75" i="16" s="1"/>
  <c r="J64" i="16"/>
  <c r="J68" i="16" s="1"/>
  <c r="J72" i="16" s="1"/>
  <c r="J75" i="16" s="1"/>
  <c r="K64" i="16"/>
  <c r="K68" i="16" s="1"/>
  <c r="K72" i="16" s="1"/>
  <c r="K75" i="16" s="1"/>
  <c r="L64" i="16"/>
  <c r="M64" i="16"/>
  <c r="M68" i="16" s="1"/>
  <c r="M72" i="16" s="1"/>
  <c r="M75" i="16" s="1"/>
  <c r="N64" i="16"/>
  <c r="N68" i="16" s="1"/>
  <c r="O64" i="16"/>
  <c r="O68" i="16" s="1"/>
  <c r="O72" i="16" s="1"/>
  <c r="O75" i="16" s="1"/>
  <c r="P64" i="16"/>
  <c r="Q64" i="16"/>
  <c r="Q68" i="16" s="1"/>
  <c r="Q72" i="16" s="1"/>
  <c r="Q75" i="16" s="1"/>
  <c r="R64" i="16"/>
  <c r="R68" i="16" s="1"/>
  <c r="R72" i="16" s="1"/>
  <c r="R75" i="16" s="1"/>
  <c r="G68" i="16"/>
  <c r="G72" i="16" s="1"/>
  <c r="G75" i="16" s="1"/>
  <c r="H68" i="16"/>
  <c r="H72" i="16" s="1"/>
  <c r="L68" i="16"/>
  <c r="L72" i="16" s="1"/>
  <c r="L75" i="16" s="1"/>
  <c r="P68" i="16"/>
  <c r="P72" i="16" s="1"/>
  <c r="N72" i="16"/>
  <c r="N75" i="16" s="1"/>
  <c r="H75" i="16"/>
  <c r="P75" i="16"/>
  <c r="E121" i="16"/>
  <c r="E125" i="16" s="1"/>
  <c r="E129" i="16" s="1"/>
  <c r="E132" i="16" s="1"/>
  <c r="F121" i="16"/>
  <c r="F125" i="16" s="1"/>
  <c r="G121" i="16"/>
  <c r="H121" i="16"/>
  <c r="I121" i="16"/>
  <c r="I125" i="16" s="1"/>
  <c r="I129" i="16" s="1"/>
  <c r="I132" i="16" s="1"/>
  <c r="J121" i="16"/>
  <c r="J125" i="16" s="1"/>
  <c r="J129" i="16" s="1"/>
  <c r="J132" i="16" s="1"/>
  <c r="K121" i="16"/>
  <c r="K125" i="16" s="1"/>
  <c r="K129" i="16" s="1"/>
  <c r="K132" i="16" s="1"/>
  <c r="L121" i="16"/>
  <c r="L125" i="16" s="1"/>
  <c r="L129" i="16" s="1"/>
  <c r="L132" i="16" s="1"/>
  <c r="M121" i="16"/>
  <c r="M125" i="16" s="1"/>
  <c r="M129" i="16" s="1"/>
  <c r="M132" i="16" s="1"/>
  <c r="N121" i="16"/>
  <c r="N125" i="16" s="1"/>
  <c r="N129" i="16" s="1"/>
  <c r="N132" i="16" s="1"/>
  <c r="O121" i="16"/>
  <c r="O125" i="16" s="1"/>
  <c r="O129" i="16" s="1"/>
  <c r="O132" i="16" s="1"/>
  <c r="P121" i="16"/>
  <c r="P125" i="16" s="1"/>
  <c r="P129" i="16" s="1"/>
  <c r="P132" i="16" s="1"/>
  <c r="Q121" i="16"/>
  <c r="Q125" i="16" s="1"/>
  <c r="Q129" i="16" s="1"/>
  <c r="Q132" i="16" s="1"/>
  <c r="R121" i="16"/>
  <c r="R125" i="16" s="1"/>
  <c r="G125" i="16"/>
  <c r="G129" i="16" s="1"/>
  <c r="G132" i="16" s="1"/>
  <c r="H125" i="16"/>
  <c r="H129" i="16" s="1"/>
  <c r="H132" i="16" s="1"/>
  <c r="F129" i="16"/>
  <c r="F132" i="16" s="1"/>
  <c r="R129" i="16"/>
  <c r="R132" i="16" s="1"/>
  <c r="E178" i="16"/>
  <c r="E182" i="16" s="1"/>
  <c r="E186" i="16" s="1"/>
  <c r="E189" i="16" s="1"/>
  <c r="F178" i="16"/>
  <c r="F182" i="16" s="1"/>
  <c r="G178" i="16"/>
  <c r="H178" i="16"/>
  <c r="I178" i="16"/>
  <c r="I182" i="16" s="1"/>
  <c r="I186" i="16" s="1"/>
  <c r="I189" i="16" s="1"/>
  <c r="J178" i="16"/>
  <c r="J182" i="16" s="1"/>
  <c r="K178" i="16"/>
  <c r="K182" i="16" s="1"/>
  <c r="K186" i="16" s="1"/>
  <c r="K189" i="16" s="1"/>
  <c r="L178" i="16"/>
  <c r="L182" i="16" s="1"/>
  <c r="L186" i="16" s="1"/>
  <c r="L189" i="16" s="1"/>
  <c r="M178" i="16"/>
  <c r="M182" i="16" s="1"/>
  <c r="M186" i="16" s="1"/>
  <c r="M189" i="16" s="1"/>
  <c r="N178" i="16"/>
  <c r="N182" i="16" s="1"/>
  <c r="N186" i="16" s="1"/>
  <c r="N189" i="16" s="1"/>
  <c r="O178" i="16"/>
  <c r="O182" i="16" s="1"/>
  <c r="O186" i="16" s="1"/>
  <c r="O189" i="16" s="1"/>
  <c r="P178" i="16"/>
  <c r="Q178" i="16"/>
  <c r="Q182" i="16" s="1"/>
  <c r="Q186" i="16" s="1"/>
  <c r="Q189" i="16" s="1"/>
  <c r="R178" i="16"/>
  <c r="R182" i="16" s="1"/>
  <c r="G182" i="16"/>
  <c r="G186" i="16" s="1"/>
  <c r="G189" i="16" s="1"/>
  <c r="H182" i="16"/>
  <c r="H186" i="16" s="1"/>
  <c r="P182" i="16"/>
  <c r="P186" i="16" s="1"/>
  <c r="P189" i="16" s="1"/>
  <c r="F186" i="16"/>
  <c r="F189" i="16" s="1"/>
  <c r="J186" i="16"/>
  <c r="J189" i="16" s="1"/>
  <c r="R186" i="16"/>
  <c r="R189" i="16" s="1"/>
  <c r="H189" i="16"/>
  <c r="F201" i="16"/>
  <c r="G201" i="16"/>
  <c r="G205" i="16" s="1"/>
  <c r="H201" i="16"/>
  <c r="I201" i="16"/>
  <c r="I205" i="16" s="1"/>
  <c r="J201" i="16"/>
  <c r="J205" i="16" s="1"/>
  <c r="K201" i="16"/>
  <c r="K205" i="16" s="1"/>
  <c r="L201" i="16"/>
  <c r="L205" i="16" s="1"/>
  <c r="M201" i="16"/>
  <c r="N201" i="16"/>
  <c r="N205" i="16"/>
  <c r="O201" i="16"/>
  <c r="O205" i="16" s="1"/>
  <c r="P201" i="16"/>
  <c r="P205" i="16" s="1"/>
  <c r="Q201" i="16"/>
  <c r="Q205" i="16" s="1"/>
  <c r="R201" i="16"/>
  <c r="R205" i="16" s="1"/>
  <c r="M205" i="16"/>
  <c r="F213" i="16"/>
  <c r="F218" i="16" s="1"/>
  <c r="G213" i="16"/>
  <c r="G218" i="16" s="1"/>
  <c r="H213" i="16"/>
  <c r="H218" i="16" s="1"/>
  <c r="I213" i="16"/>
  <c r="I218" i="16" s="1"/>
  <c r="J213" i="16"/>
  <c r="J218" i="16" s="1"/>
  <c r="K213" i="16"/>
  <c r="L213" i="16"/>
  <c r="L218" i="16"/>
  <c r="M213" i="16"/>
  <c r="N213" i="16"/>
  <c r="N218" i="16"/>
  <c r="O213" i="16"/>
  <c r="O218" i="16" s="1"/>
  <c r="O224" i="16" s="1"/>
  <c r="O226" i="16" s="1"/>
  <c r="P213" i="16"/>
  <c r="P218" i="16" s="1"/>
  <c r="Q213" i="16"/>
  <c r="Q218" i="16" s="1"/>
  <c r="R213" i="16"/>
  <c r="R218" i="16" s="1"/>
  <c r="K218" i="16"/>
  <c r="K224" i="16" s="1"/>
  <c r="M218" i="16"/>
  <c r="F223" i="16"/>
  <c r="G223" i="16"/>
  <c r="H223" i="16"/>
  <c r="I223" i="16"/>
  <c r="J223" i="16"/>
  <c r="K223" i="16"/>
  <c r="L223" i="16"/>
  <c r="L224" i="16" s="1"/>
  <c r="L226" i="16" s="1"/>
  <c r="M223" i="16"/>
  <c r="N223" i="16"/>
  <c r="O223" i="16"/>
  <c r="P223" i="16"/>
  <c r="Q223" i="16"/>
  <c r="R223" i="16"/>
  <c r="E226" i="16"/>
  <c r="E255" i="16"/>
  <c r="E256" i="16"/>
  <c r="E257" i="16"/>
  <c r="F258" i="16"/>
  <c r="F262" i="16" s="1"/>
  <c r="G258" i="16"/>
  <c r="G262" i="16" s="1"/>
  <c r="H258" i="16"/>
  <c r="H262" i="16" s="1"/>
  <c r="I258" i="16"/>
  <c r="I262" i="16" s="1"/>
  <c r="J258" i="16"/>
  <c r="J262" i="16" s="1"/>
  <c r="K258" i="16"/>
  <c r="K262" i="16" s="1"/>
  <c r="L258" i="16"/>
  <c r="L262" i="16" s="1"/>
  <c r="M258" i="16"/>
  <c r="M262" i="16" s="1"/>
  <c r="N258" i="16"/>
  <c r="N262" i="16" s="1"/>
  <c r="O258" i="16"/>
  <c r="O262" i="16" s="1"/>
  <c r="P258" i="16"/>
  <c r="P262" i="16" s="1"/>
  <c r="Q258" i="16"/>
  <c r="Q262" i="16" s="1"/>
  <c r="R258" i="16"/>
  <c r="R262" i="16" s="1"/>
  <c r="E261" i="16"/>
  <c r="E266" i="16"/>
  <c r="E267" i="16"/>
  <c r="E268" i="16"/>
  <c r="E269" i="16"/>
  <c r="F270" i="16"/>
  <c r="G270" i="16"/>
  <c r="G275" i="16" s="1"/>
  <c r="H270" i="16"/>
  <c r="I270" i="16"/>
  <c r="J270" i="16"/>
  <c r="J275" i="16" s="1"/>
  <c r="K270" i="16"/>
  <c r="K275" i="16" s="1"/>
  <c r="L270" i="16"/>
  <c r="L275" i="16" s="1"/>
  <c r="M270" i="16"/>
  <c r="M275" i="16" s="1"/>
  <c r="N270" i="16"/>
  <c r="N275" i="16" s="1"/>
  <c r="O270" i="16"/>
  <c r="O275" i="16" s="1"/>
  <c r="P270" i="16"/>
  <c r="P275" i="16" s="1"/>
  <c r="P281" i="16" s="1"/>
  <c r="P283" i="16" s="1"/>
  <c r="Q270" i="16"/>
  <c r="Q275" i="16" s="1"/>
  <c r="R270" i="16"/>
  <c r="R275" i="16" s="1"/>
  <c r="F275" i="16"/>
  <c r="H275" i="16"/>
  <c r="I275" i="16"/>
  <c r="E279" i="16"/>
  <c r="E280" i="16" s="1"/>
  <c r="F280" i="16"/>
  <c r="G280" i="16"/>
  <c r="H280" i="16"/>
  <c r="I280" i="16"/>
  <c r="J280" i="16"/>
  <c r="K280" i="16"/>
  <c r="L280" i="16"/>
  <c r="M280" i="16"/>
  <c r="N280" i="16"/>
  <c r="O280" i="16"/>
  <c r="P280" i="16"/>
  <c r="Q280" i="16"/>
  <c r="R280" i="16"/>
  <c r="E312" i="16"/>
  <c r="E313" i="16"/>
  <c r="E314" i="16"/>
  <c r="F315" i="16"/>
  <c r="F319" i="16" s="1"/>
  <c r="G315" i="16"/>
  <c r="G319" i="16"/>
  <c r="H315" i="16"/>
  <c r="H319" i="16" s="1"/>
  <c r="I315" i="16"/>
  <c r="I319" i="16" s="1"/>
  <c r="J315" i="16"/>
  <c r="J319" i="16" s="1"/>
  <c r="K315" i="16"/>
  <c r="K319" i="16" s="1"/>
  <c r="L315" i="16"/>
  <c r="L319" i="16" s="1"/>
  <c r="M315" i="16"/>
  <c r="M319" i="16" s="1"/>
  <c r="N315" i="16"/>
  <c r="O315" i="16"/>
  <c r="O319" i="16" s="1"/>
  <c r="P315" i="16"/>
  <c r="P319" i="16" s="1"/>
  <c r="Q315" i="16"/>
  <c r="Q319" i="16" s="1"/>
  <c r="R315" i="16"/>
  <c r="E318" i="16"/>
  <c r="N319" i="16"/>
  <c r="R319" i="16"/>
  <c r="E323" i="16"/>
  <c r="E324" i="16"/>
  <c r="E325" i="16"/>
  <c r="E326" i="16"/>
  <c r="F327" i="16"/>
  <c r="F332" i="16" s="1"/>
  <c r="G327" i="16"/>
  <c r="G332" i="16" s="1"/>
  <c r="H327" i="16"/>
  <c r="H332" i="16" s="1"/>
  <c r="I327" i="16"/>
  <c r="I332" i="16" s="1"/>
  <c r="J327" i="16"/>
  <c r="J332" i="16" s="1"/>
  <c r="K327" i="16"/>
  <c r="L327" i="16"/>
  <c r="L332" i="16" s="1"/>
  <c r="M327" i="16"/>
  <c r="N327" i="16"/>
  <c r="N332" i="16" s="1"/>
  <c r="O327" i="16"/>
  <c r="O332" i="16" s="1"/>
  <c r="P327" i="16"/>
  <c r="P332" i="16" s="1"/>
  <c r="Q327" i="16"/>
  <c r="Q332" i="16" s="1"/>
  <c r="R327" i="16"/>
  <c r="R332" i="16" s="1"/>
  <c r="K332" i="16"/>
  <c r="M332" i="16"/>
  <c r="E336" i="16"/>
  <c r="F337" i="16"/>
  <c r="G337" i="16"/>
  <c r="H337" i="16"/>
  <c r="I337" i="16"/>
  <c r="J337" i="16"/>
  <c r="K337" i="16"/>
  <c r="L337" i="16"/>
  <c r="M337" i="16"/>
  <c r="N337" i="16"/>
  <c r="O337" i="16"/>
  <c r="P337" i="16"/>
  <c r="Q337" i="16"/>
  <c r="R337" i="16"/>
  <c r="E369" i="16"/>
  <c r="E372" i="16" s="1"/>
  <c r="E376" i="16" s="1"/>
  <c r="E370" i="16"/>
  <c r="E371" i="16"/>
  <c r="F372" i="16"/>
  <c r="F376" i="16" s="1"/>
  <c r="G372" i="16"/>
  <c r="G376" i="16" s="1"/>
  <c r="H372" i="16"/>
  <c r="H376" i="16" s="1"/>
  <c r="I372" i="16"/>
  <c r="I376" i="16" s="1"/>
  <c r="J372" i="16"/>
  <c r="J376" i="16" s="1"/>
  <c r="K372" i="16"/>
  <c r="L372" i="16"/>
  <c r="L376" i="16" s="1"/>
  <c r="M372" i="16"/>
  <c r="M376" i="16" s="1"/>
  <c r="N372" i="16"/>
  <c r="N376" i="16" s="1"/>
  <c r="O372" i="16"/>
  <c r="O376" i="16" s="1"/>
  <c r="P372" i="16"/>
  <c r="P376" i="16" s="1"/>
  <c r="Q372" i="16"/>
  <c r="Q376" i="16" s="1"/>
  <c r="R372" i="16"/>
  <c r="R376" i="16" s="1"/>
  <c r="E375" i="16"/>
  <c r="K376" i="16"/>
  <c r="E380" i="16"/>
  <c r="E381" i="16"/>
  <c r="E382" i="16"/>
  <c r="E383" i="16"/>
  <c r="F384" i="16"/>
  <c r="F389" i="16" s="1"/>
  <c r="G384" i="16"/>
  <c r="G389" i="16" s="1"/>
  <c r="H384" i="16"/>
  <c r="I384" i="16"/>
  <c r="I389" i="16" s="1"/>
  <c r="J384" i="16"/>
  <c r="K384" i="16"/>
  <c r="K389" i="16" s="1"/>
  <c r="L384" i="16"/>
  <c r="M384" i="16"/>
  <c r="M389" i="16" s="1"/>
  <c r="N384" i="16"/>
  <c r="N389" i="16" s="1"/>
  <c r="O384" i="16"/>
  <c r="O389" i="16" s="1"/>
  <c r="P384" i="16"/>
  <c r="Q384" i="16"/>
  <c r="R384" i="16"/>
  <c r="R389" i="16" s="1"/>
  <c r="H389" i="16"/>
  <c r="J389" i="16"/>
  <c r="J395" i="16" s="1"/>
  <c r="J397" i="16" s="1"/>
  <c r="L389" i="16"/>
  <c r="P389" i="16"/>
  <c r="Q389" i="16"/>
  <c r="E393" i="16"/>
  <c r="E394" i="16" s="1"/>
  <c r="F394" i="16"/>
  <c r="G394" i="16"/>
  <c r="H394" i="16"/>
  <c r="I394" i="16"/>
  <c r="J394" i="16"/>
  <c r="K394" i="16"/>
  <c r="L394" i="16"/>
  <c r="M394" i="16"/>
  <c r="N394" i="16"/>
  <c r="O394" i="16"/>
  <c r="P394" i="16"/>
  <c r="Q394" i="16"/>
  <c r="R394" i="16"/>
  <c r="H395" i="16"/>
  <c r="H397" i="16" s="1"/>
  <c r="D43" i="12"/>
  <c r="D44" i="12"/>
  <c r="E35" i="5"/>
  <c r="BT2" i="17"/>
  <c r="BU2" i="17" s="1"/>
  <c r="BV2" i="17" s="1"/>
  <c r="BW2" i="17" s="1"/>
  <c r="BX2" i="17" s="1"/>
  <c r="BY2" i="17" s="1"/>
  <c r="BZ2" i="17" s="1"/>
  <c r="CA2" i="17" s="1"/>
  <c r="CB2" i="17" s="1"/>
  <c r="CC2" i="17" s="1"/>
  <c r="CD2" i="17" s="1"/>
  <c r="CE2" i="17" s="1"/>
  <c r="AZ11" i="17"/>
  <c r="G11" i="17" s="1"/>
  <c r="BS11" i="17"/>
  <c r="BT11" i="17"/>
  <c r="BU11" i="17"/>
  <c r="BV11" i="17"/>
  <c r="BW11" i="17"/>
  <c r="BX11" i="17"/>
  <c r="BY11" i="17"/>
  <c r="BZ11" i="17"/>
  <c r="CA11" i="17"/>
  <c r="CB11" i="17"/>
  <c r="CC11" i="17"/>
  <c r="CD11" i="17"/>
  <c r="CE11" i="17"/>
  <c r="AZ12" i="17"/>
  <c r="F12" i="17" s="1"/>
  <c r="AZ13" i="17"/>
  <c r="F13" i="17" s="1"/>
  <c r="I2" i="7"/>
  <c r="I2" i="6"/>
  <c r="J2" i="6" s="1"/>
  <c r="J2" i="7"/>
  <c r="K2" i="7"/>
  <c r="L2" i="7" s="1"/>
  <c r="AZ6" i="17"/>
  <c r="F6" i="17" s="1"/>
  <c r="AZ179" i="17"/>
  <c r="F179" i="17" s="1"/>
  <c r="H179" i="17" s="1"/>
  <c r="AZ176" i="17"/>
  <c r="F176" i="17" s="1"/>
  <c r="H176" i="17" s="1"/>
  <c r="AZ177" i="17"/>
  <c r="G177" i="17" s="1"/>
  <c r="AZ178" i="17"/>
  <c r="G178" i="17" s="1"/>
  <c r="H6" i="18"/>
  <c r="F15" i="18"/>
  <c r="G15" i="18"/>
  <c r="H15" i="18"/>
  <c r="F63" i="18"/>
  <c r="G63" i="18"/>
  <c r="H63" i="18"/>
  <c r="F72" i="18"/>
  <c r="G72" i="18"/>
  <c r="H72" i="18"/>
  <c r="F120" i="18"/>
  <c r="G120" i="18"/>
  <c r="H120" i="18"/>
  <c r="F129" i="18"/>
  <c r="G129" i="18"/>
  <c r="H129" i="18"/>
  <c r="F177" i="18"/>
  <c r="G177" i="18"/>
  <c r="H177" i="18"/>
  <c r="F186" i="18"/>
  <c r="G186" i="18"/>
  <c r="H186" i="18"/>
  <c r="F6" i="18"/>
  <c r="F24" i="12"/>
  <c r="F13" i="18" s="1"/>
  <c r="F36" i="12"/>
  <c r="F6" i="8" s="1"/>
  <c r="F5" i="12"/>
  <c r="D75" i="14"/>
  <c r="I73" i="14" s="1"/>
  <c r="E73" i="14"/>
  <c r="F23" i="8"/>
  <c r="M200" i="7" l="1"/>
  <c r="M143" i="7"/>
  <c r="M86" i="7"/>
  <c r="I177" i="3"/>
  <c r="M2" i="7"/>
  <c r="K338" i="16"/>
  <c r="K340" i="16" s="1"/>
  <c r="G338" i="16"/>
  <c r="G340" i="16" s="1"/>
  <c r="H281" i="16"/>
  <c r="H283" i="16" s="1"/>
  <c r="E270" i="16"/>
  <c r="E275" i="16" s="1"/>
  <c r="E46" i="12"/>
  <c r="E47" i="12" s="1"/>
  <c r="H205" i="16"/>
  <c r="H226" i="16" s="1"/>
  <c r="Q395" i="16"/>
  <c r="M395" i="16"/>
  <c r="I395" i="16"/>
  <c r="O395" i="16"/>
  <c r="K395" i="16"/>
  <c r="K397" i="16" s="1"/>
  <c r="G395" i="16"/>
  <c r="G397" i="16" s="1"/>
  <c r="N338" i="16"/>
  <c r="N340" i="16" s="1"/>
  <c r="J338" i="16"/>
  <c r="F338" i="16"/>
  <c r="N281" i="16"/>
  <c r="N283" i="16" s="1"/>
  <c r="L395" i="16"/>
  <c r="R395" i="16"/>
  <c r="R397" i="16" s="1"/>
  <c r="N395" i="16"/>
  <c r="N397" i="16" s="1"/>
  <c r="F395" i="16"/>
  <c r="F397" i="16" s="1"/>
  <c r="Q338" i="16"/>
  <c r="Q340" i="16" s="1"/>
  <c r="I338" i="16"/>
  <c r="I340" i="16" s="1"/>
  <c r="I281" i="16"/>
  <c r="Q281" i="16"/>
  <c r="Q283" i="16" s="1"/>
  <c r="M224" i="16"/>
  <c r="M226" i="16" s="1"/>
  <c r="J224" i="16"/>
  <c r="J226" i="16" s="1"/>
  <c r="F224" i="16"/>
  <c r="BS5" i="17"/>
  <c r="J6" i="18"/>
  <c r="J63" i="18"/>
  <c r="J120" i="18"/>
  <c r="J177" i="18"/>
  <c r="J15" i="18"/>
  <c r="J186" i="18"/>
  <c r="K2" i="6"/>
  <c r="J72" i="18"/>
  <c r="J129" i="18"/>
  <c r="J340" i="16"/>
  <c r="Q397" i="16"/>
  <c r="I186" i="18"/>
  <c r="I129" i="18"/>
  <c r="I72" i="18"/>
  <c r="I15" i="18"/>
  <c r="BS18" i="17"/>
  <c r="H338" i="16"/>
  <c r="H340" i="16" s="1"/>
  <c r="E315" i="16"/>
  <c r="E319" i="16" s="1"/>
  <c r="R224" i="16"/>
  <c r="R226" i="16" s="1"/>
  <c r="N224" i="16"/>
  <c r="N226" i="16" s="1"/>
  <c r="I224" i="16"/>
  <c r="I226" i="16" s="1"/>
  <c r="BA68" i="17"/>
  <c r="I68" i="17" s="1"/>
  <c r="BA69" i="17"/>
  <c r="J69" i="17" s="1"/>
  <c r="I98" i="14"/>
  <c r="E98" i="14"/>
  <c r="K226" i="16"/>
  <c r="O338" i="16"/>
  <c r="O340" i="16" s="1"/>
  <c r="E327" i="16"/>
  <c r="E332" i="16" s="1"/>
  <c r="F340" i="16"/>
  <c r="F281" i="16"/>
  <c r="F283" i="16" s="1"/>
  <c r="O281" i="16"/>
  <c r="O283" i="16" s="1"/>
  <c r="K281" i="16"/>
  <c r="K283" i="16" s="1"/>
  <c r="G281" i="16"/>
  <c r="G283" i="16" s="1"/>
  <c r="E258" i="16"/>
  <c r="E262" i="16" s="1"/>
  <c r="Q224" i="16"/>
  <c r="Q226" i="16" s="1"/>
  <c r="H224" i="16"/>
  <c r="E34" i="7"/>
  <c r="M397" i="16"/>
  <c r="I177" i="18"/>
  <c r="I120" i="18"/>
  <c r="I63" i="18"/>
  <c r="I6" i="18"/>
  <c r="L397" i="16"/>
  <c r="M338" i="16"/>
  <c r="M340" i="16" s="1"/>
  <c r="R338" i="16"/>
  <c r="R340" i="16" s="1"/>
  <c r="L281" i="16"/>
  <c r="L283" i="16" s="1"/>
  <c r="R281" i="16"/>
  <c r="I283" i="16"/>
  <c r="P224" i="16"/>
  <c r="P226" i="16" s="1"/>
  <c r="G224" i="16"/>
  <c r="F11" i="17"/>
  <c r="H11" i="17" s="1"/>
  <c r="G183" i="17"/>
  <c r="BA70" i="17"/>
  <c r="I70" i="17" s="1"/>
  <c r="F14" i="5"/>
  <c r="F29" i="5" s="1"/>
  <c r="F15" i="8" s="1"/>
  <c r="H82" i="14"/>
  <c r="G92" i="14"/>
  <c r="E92" i="14"/>
  <c r="F81" i="14"/>
  <c r="G81" i="14"/>
  <c r="H92" i="14"/>
  <c r="H91" i="14"/>
  <c r="G82" i="14"/>
  <c r="E82" i="14"/>
  <c r="E91" i="14"/>
  <c r="H81" i="14"/>
  <c r="G91" i="14"/>
  <c r="F92" i="14"/>
  <c r="F23" i="5"/>
  <c r="F25" i="5" s="1"/>
  <c r="E81" i="14"/>
  <c r="F82" i="14"/>
  <c r="F91" i="14"/>
  <c r="F50" i="12"/>
  <c r="F56" i="12"/>
  <c r="G20" i="5"/>
  <c r="Q63" i="3"/>
  <c r="I63" i="3"/>
  <c r="P63" i="3"/>
  <c r="H63" i="3"/>
  <c r="M63" i="3"/>
  <c r="L63" i="3"/>
  <c r="F6" i="3"/>
  <c r="F5" i="6" s="1"/>
  <c r="J6" i="3"/>
  <c r="F9" i="18"/>
  <c r="G120" i="3"/>
  <c r="K120" i="3"/>
  <c r="O120" i="3"/>
  <c r="L120" i="3"/>
  <c r="P120" i="3"/>
  <c r="I120" i="3"/>
  <c r="M120" i="3"/>
  <c r="Q120" i="3"/>
  <c r="H120" i="3"/>
  <c r="F120" i="3"/>
  <c r="J120" i="3"/>
  <c r="N120" i="3"/>
  <c r="R120" i="3"/>
  <c r="O63" i="3"/>
  <c r="K63" i="3"/>
  <c r="G63" i="3"/>
  <c r="N6" i="3"/>
  <c r="R63" i="3"/>
  <c r="N63" i="3"/>
  <c r="J63" i="3"/>
  <c r="F205" i="16"/>
  <c r="F226" i="16" s="1"/>
  <c r="G226" i="16"/>
  <c r="BB11" i="17"/>
  <c r="L11" i="17" s="1"/>
  <c r="BB182" i="17"/>
  <c r="BB69" i="17"/>
  <c r="BB126" i="17"/>
  <c r="BB184" i="17"/>
  <c r="L184" i="17" s="1"/>
  <c r="N184" i="17" s="1"/>
  <c r="BB13" i="17"/>
  <c r="BB127" i="17"/>
  <c r="L127" i="17" s="1"/>
  <c r="BB68" i="17"/>
  <c r="L68" i="17" s="1"/>
  <c r="BB176" i="17"/>
  <c r="BB178" i="17"/>
  <c r="L178" i="17" s="1"/>
  <c r="N178" i="17" s="1"/>
  <c r="BB183" i="17"/>
  <c r="BB70" i="17"/>
  <c r="BC2" i="17"/>
  <c r="BB125" i="17"/>
  <c r="M125" i="17" s="1"/>
  <c r="BB12" i="17"/>
  <c r="L12" i="17" s="1"/>
  <c r="BB179" i="17"/>
  <c r="M179" i="17" s="1"/>
  <c r="BB177" i="17"/>
  <c r="M177" i="17" s="1"/>
  <c r="BA184" i="17"/>
  <c r="J184" i="17" s="1"/>
  <c r="BA12" i="17"/>
  <c r="BA11" i="17"/>
  <c r="J11" i="17" s="1"/>
  <c r="BA127" i="17"/>
  <c r="I127" i="17" s="1"/>
  <c r="BA177" i="17"/>
  <c r="I177" i="17" s="1"/>
  <c r="K177" i="17" s="1"/>
  <c r="BA179" i="17"/>
  <c r="BA126" i="17"/>
  <c r="I126" i="17" s="1"/>
  <c r="BA125" i="17"/>
  <c r="BA178" i="17"/>
  <c r="I178" i="17" s="1"/>
  <c r="K178" i="17" s="1"/>
  <c r="BA176" i="17"/>
  <c r="I176" i="17" s="1"/>
  <c r="K176" i="17" s="1"/>
  <c r="BA13" i="17"/>
  <c r="BA182" i="17"/>
  <c r="I182" i="17" s="1"/>
  <c r="K182" i="17" s="1"/>
  <c r="BA183" i="17"/>
  <c r="J183" i="17" s="1"/>
  <c r="G126" i="17"/>
  <c r="H126" i="17" s="1"/>
  <c r="F177" i="17"/>
  <c r="H177" i="17" s="1"/>
  <c r="M11" i="17"/>
  <c r="F178" i="17"/>
  <c r="H178" i="17" s="1"/>
  <c r="G182" i="17"/>
  <c r="F68" i="17"/>
  <c r="H68" i="17" s="1"/>
  <c r="G184" i="17"/>
  <c r="G69" i="17"/>
  <c r="H69" i="17" s="1"/>
  <c r="BS13" i="17"/>
  <c r="G13" i="17" s="1"/>
  <c r="H13" i="17" s="1"/>
  <c r="F125" i="17"/>
  <c r="H125" i="17" s="1"/>
  <c r="G179" i="17"/>
  <c r="G5" i="17"/>
  <c r="H5" i="17" s="1"/>
  <c r="G12" i="17"/>
  <c r="H12" i="17" s="1"/>
  <c r="G176" i="17"/>
  <c r="G6" i="18"/>
  <c r="P395" i="16"/>
  <c r="P397" i="16" s="1"/>
  <c r="E338" i="16"/>
  <c r="M281" i="16"/>
  <c r="M283" i="16" s="1"/>
  <c r="E337" i="16"/>
  <c r="L2" i="6"/>
  <c r="P338" i="16"/>
  <c r="P340" i="16" s="1"/>
  <c r="E281" i="16"/>
  <c r="E283" i="16" s="1"/>
  <c r="E384" i="16"/>
  <c r="E389" i="16" s="1"/>
  <c r="E395" i="16" s="1"/>
  <c r="E397" i="16" s="1"/>
  <c r="L338" i="16"/>
  <c r="L340" i="16" s="1"/>
  <c r="R283" i="16"/>
  <c r="J281" i="16"/>
  <c r="J283" i="16" s="1"/>
  <c r="N2" i="7"/>
  <c r="I11" i="17"/>
  <c r="K11" i="17" s="1"/>
  <c r="I397" i="16"/>
  <c r="O397" i="16"/>
  <c r="K177" i="3"/>
  <c r="O177" i="3"/>
  <c r="F177" i="3"/>
  <c r="L177" i="3"/>
  <c r="P177" i="3"/>
  <c r="H177" i="3"/>
  <c r="M177" i="3"/>
  <c r="Q177" i="3"/>
  <c r="R177" i="3"/>
  <c r="J177" i="3"/>
  <c r="N177" i="3"/>
  <c r="R6" i="3"/>
  <c r="G6" i="3"/>
  <c r="K6" i="3"/>
  <c r="O6" i="3"/>
  <c r="H6" i="3"/>
  <c r="L6" i="3"/>
  <c r="P6" i="3"/>
  <c r="I6" i="3"/>
  <c r="M6" i="3"/>
  <c r="N200" i="7" l="1"/>
  <c r="N143" i="7"/>
  <c r="N86" i="7"/>
  <c r="I69" i="17"/>
  <c r="K69" i="17" s="1"/>
  <c r="N11" i="17"/>
  <c r="J182" i="17"/>
  <c r="L179" i="17"/>
  <c r="N179" i="17" s="1"/>
  <c r="L125" i="17"/>
  <c r="N125" i="17" s="1"/>
  <c r="G5" i="6"/>
  <c r="H5" i="6" s="1"/>
  <c r="I5" i="6" s="1"/>
  <c r="F6" i="6"/>
  <c r="F7" i="6" s="1"/>
  <c r="F10" i="6"/>
  <c r="BS15" i="17"/>
  <c r="BS19" i="17" s="1"/>
  <c r="BS21" i="17" s="1"/>
  <c r="M184" i="17"/>
  <c r="I184" i="17"/>
  <c r="K184" i="17" s="1"/>
  <c r="E340" i="16"/>
  <c r="I13" i="17"/>
  <c r="J68" i="17"/>
  <c r="K68" i="17" s="1"/>
  <c r="G11" i="5"/>
  <c r="G14" i="5" s="1"/>
  <c r="H11" i="5" s="1"/>
  <c r="H14" i="5" s="1"/>
  <c r="K15" i="18"/>
  <c r="K72" i="18"/>
  <c r="K129" i="18"/>
  <c r="K186" i="18"/>
  <c r="K6" i="18"/>
  <c r="K63" i="18"/>
  <c r="K120" i="18"/>
  <c r="K177" i="18"/>
  <c r="I183" i="17"/>
  <c r="K183" i="17" s="1"/>
  <c r="F16" i="5"/>
  <c r="I81" i="14"/>
  <c r="I82" i="14"/>
  <c r="G23" i="5"/>
  <c r="G30" i="5" s="1"/>
  <c r="I92" i="14"/>
  <c r="I91" i="14"/>
  <c r="F30" i="5"/>
  <c r="F16" i="8" s="1"/>
  <c r="F18" i="8" s="1"/>
  <c r="H20" i="5"/>
  <c r="M178" i="17"/>
  <c r="J177" i="17"/>
  <c r="L177" i="17"/>
  <c r="N177" i="17" s="1"/>
  <c r="J178" i="17"/>
  <c r="L70" i="17"/>
  <c r="I179" i="17"/>
  <c r="K179" i="17" s="1"/>
  <c r="J179" i="17"/>
  <c r="L183" i="17"/>
  <c r="N183" i="17" s="1"/>
  <c r="M183" i="17"/>
  <c r="M182" i="17"/>
  <c r="L182" i="17"/>
  <c r="N182" i="17" s="1"/>
  <c r="J126" i="17"/>
  <c r="K126" i="17" s="1"/>
  <c r="J125" i="17"/>
  <c r="I125" i="17"/>
  <c r="K125" i="17" s="1"/>
  <c r="L69" i="17"/>
  <c r="N69" i="17" s="1"/>
  <c r="M69" i="17"/>
  <c r="M68" i="17"/>
  <c r="N68" i="17" s="1"/>
  <c r="J176" i="17"/>
  <c r="M12" i="17"/>
  <c r="N12" i="17" s="1"/>
  <c r="I12" i="17"/>
  <c r="K12" i="17" s="1"/>
  <c r="J12" i="17"/>
  <c r="BC11" i="17"/>
  <c r="BD2" i="17"/>
  <c r="BC70" i="17"/>
  <c r="BC182" i="17"/>
  <c r="BC178" i="17"/>
  <c r="BC126" i="17"/>
  <c r="BC13" i="17"/>
  <c r="BC183" i="17"/>
  <c r="BC179" i="17"/>
  <c r="BC127" i="17"/>
  <c r="BC184" i="17"/>
  <c r="BC69" i="17"/>
  <c r="BC68" i="17"/>
  <c r="BC176" i="17"/>
  <c r="BC177" i="17"/>
  <c r="BC12" i="17"/>
  <c r="BC125" i="17"/>
  <c r="M176" i="17"/>
  <c r="L176" i="17"/>
  <c r="N176" i="17" s="1"/>
  <c r="L13" i="17"/>
  <c r="L126" i="17"/>
  <c r="M126" i="17"/>
  <c r="BT13" i="17"/>
  <c r="J13" i="17" s="1"/>
  <c r="G17" i="8"/>
  <c r="M2" i="6"/>
  <c r="O2" i="7"/>
  <c r="O200" i="7" l="1"/>
  <c r="O143" i="7"/>
  <c r="O86" i="7"/>
  <c r="K13" i="17"/>
  <c r="N126" i="17"/>
  <c r="G10" i="6"/>
  <c r="G6" i="6"/>
  <c r="G7" i="6" s="1"/>
  <c r="BS43" i="17"/>
  <c r="BS32" i="17" s="1"/>
  <c r="BT29" i="17" s="1"/>
  <c r="I6" i="6"/>
  <c r="I7" i="6" s="1"/>
  <c r="I10" i="6"/>
  <c r="J5" i="6"/>
  <c r="BT15" i="17"/>
  <c r="BU15" i="17" s="1"/>
  <c r="BU8" i="17" s="1"/>
  <c r="H6" i="6"/>
  <c r="H7" i="6" s="1"/>
  <c r="H10" i="6"/>
  <c r="BS8" i="17"/>
  <c r="BS27" i="17"/>
  <c r="BT20" i="17"/>
  <c r="BT5" i="17" s="1"/>
  <c r="H16" i="5"/>
  <c r="H29" i="5"/>
  <c r="I11" i="5"/>
  <c r="I14" i="5" s="1"/>
  <c r="I16" i="5" s="1"/>
  <c r="G16" i="5"/>
  <c r="G29" i="5"/>
  <c r="G15" i="8" s="1"/>
  <c r="F58" i="12"/>
  <c r="F57" i="12" s="1"/>
  <c r="F6" i="12"/>
  <c r="F8" i="12" s="1"/>
  <c r="F35" i="12"/>
  <c r="F37" i="12" s="1"/>
  <c r="F12" i="7" s="1"/>
  <c r="G25" i="5"/>
  <c r="H23" i="5"/>
  <c r="H30" i="5" s="1"/>
  <c r="H16" i="8" s="1"/>
  <c r="G16" i="8"/>
  <c r="BT18" i="17"/>
  <c r="O179" i="17"/>
  <c r="Q179" i="17" s="1"/>
  <c r="P179" i="17"/>
  <c r="O125" i="17"/>
  <c r="P125" i="17"/>
  <c r="O176" i="17"/>
  <c r="Q176" i="17" s="1"/>
  <c r="P176" i="17"/>
  <c r="O69" i="17"/>
  <c r="P69" i="17"/>
  <c r="O127" i="17"/>
  <c r="O183" i="17"/>
  <c r="Q183" i="17" s="1"/>
  <c r="P183" i="17"/>
  <c r="O70" i="17"/>
  <c r="P177" i="17"/>
  <c r="O177" i="17"/>
  <c r="Q177" i="17" s="1"/>
  <c r="P68" i="17"/>
  <c r="O68" i="17"/>
  <c r="P184" i="17"/>
  <c r="O184" i="17"/>
  <c r="Q184" i="17" s="1"/>
  <c r="O13" i="17"/>
  <c r="O178" i="17"/>
  <c r="Q178" i="17" s="1"/>
  <c r="P178" i="17"/>
  <c r="BD177" i="17"/>
  <c r="BD13" i="17"/>
  <c r="BD179" i="17"/>
  <c r="BE2" i="17"/>
  <c r="BD70" i="17"/>
  <c r="BD125" i="17"/>
  <c r="BD176" i="17"/>
  <c r="BD184" i="17"/>
  <c r="BD183" i="17"/>
  <c r="BD178" i="17"/>
  <c r="BD182" i="17"/>
  <c r="BD68" i="17"/>
  <c r="BD127" i="17"/>
  <c r="BD126" i="17"/>
  <c r="BD11" i="17"/>
  <c r="BD12" i="17"/>
  <c r="BD69" i="17"/>
  <c r="O126" i="17"/>
  <c r="P126" i="17"/>
  <c r="O12" i="17"/>
  <c r="Q12" i="17" s="1"/>
  <c r="P12" i="17"/>
  <c r="O182" i="17"/>
  <c r="Q182" i="17" s="1"/>
  <c r="P182" i="17"/>
  <c r="O11" i="17"/>
  <c r="Q11" i="17" s="1"/>
  <c r="P11" i="17"/>
  <c r="H17" i="8"/>
  <c r="BU13" i="17"/>
  <c r="M13" i="17" s="1"/>
  <c r="N13" i="17" s="1"/>
  <c r="P2" i="7"/>
  <c r="L72" i="18"/>
  <c r="L15" i="18"/>
  <c r="I29" i="5"/>
  <c r="J11" i="5"/>
  <c r="J14" i="5" s="1"/>
  <c r="J16" i="5" s="1"/>
  <c r="L177" i="18"/>
  <c r="L186" i="18"/>
  <c r="L120" i="18"/>
  <c r="L129" i="18"/>
  <c r="F14" i="12"/>
  <c r="F8" i="7" s="1"/>
  <c r="F53" i="12"/>
  <c r="L6" i="18"/>
  <c r="L63" i="18"/>
  <c r="N2" i="6"/>
  <c r="M72" i="18"/>
  <c r="M6" i="18"/>
  <c r="M120" i="18"/>
  <c r="M177" i="18"/>
  <c r="M15" i="18"/>
  <c r="M63" i="18"/>
  <c r="M129" i="18"/>
  <c r="M186" i="18"/>
  <c r="P200" i="7" l="1"/>
  <c r="P143" i="7"/>
  <c r="P86" i="7"/>
  <c r="G7" i="12"/>
  <c r="G5" i="18" s="1"/>
  <c r="BA5" i="17" s="1"/>
  <c r="F7" i="7"/>
  <c r="I15" i="8"/>
  <c r="Q68" i="17"/>
  <c r="Q69" i="17"/>
  <c r="Q125" i="17"/>
  <c r="I5" i="17"/>
  <c r="K5" i="17" s="1"/>
  <c r="J5" i="17"/>
  <c r="Q126" i="17"/>
  <c r="G18" i="8"/>
  <c r="BS41" i="17"/>
  <c r="BS42" i="17" s="1"/>
  <c r="BS26" i="17" s="1"/>
  <c r="BS25" i="17" s="1"/>
  <c r="BS30" i="17" s="1"/>
  <c r="BS31" i="17" s="1"/>
  <c r="BS6" i="17" s="1"/>
  <c r="G6" i="17" s="1"/>
  <c r="H6" i="17" s="1"/>
  <c r="G11" i="6"/>
  <c r="G15" i="6" s="1"/>
  <c r="G17" i="6" s="1"/>
  <c r="G18" i="6" s="1"/>
  <c r="BT19" i="17"/>
  <c r="BT21" i="17" s="1"/>
  <c r="BT8" i="17"/>
  <c r="BU19" i="17"/>
  <c r="BU43" i="17"/>
  <c r="BU41" i="17" s="1"/>
  <c r="BV15" i="17"/>
  <c r="BV8" i="17" s="1"/>
  <c r="BT43" i="17"/>
  <c r="BT27" i="17" s="1"/>
  <c r="I11" i="6"/>
  <c r="I15" i="6" s="1"/>
  <c r="I17" i="6" s="1"/>
  <c r="I18" i="6" s="1"/>
  <c r="J10" i="6"/>
  <c r="J58" i="12" s="1"/>
  <c r="J6" i="6"/>
  <c r="J7" i="6" s="1"/>
  <c r="K5" i="6"/>
  <c r="H11" i="6"/>
  <c r="H15" i="6" s="1"/>
  <c r="F11" i="6"/>
  <c r="F15" i="6" s="1"/>
  <c r="H15" i="8"/>
  <c r="H18" i="8" s="1"/>
  <c r="F40" i="12"/>
  <c r="G58" i="12"/>
  <c r="G35" i="12"/>
  <c r="G16" i="18" s="1"/>
  <c r="BA8" i="17" s="1"/>
  <c r="H6" i="12"/>
  <c r="I6" i="12"/>
  <c r="H35" i="12"/>
  <c r="H16" i="18" s="1"/>
  <c r="BB8" i="17" s="1"/>
  <c r="G5" i="12"/>
  <c r="F11" i="8"/>
  <c r="F12" i="8" s="1"/>
  <c r="I58" i="12"/>
  <c r="F16" i="18"/>
  <c r="G6" i="12"/>
  <c r="H58" i="12"/>
  <c r="I35" i="12"/>
  <c r="I16" i="18" s="1"/>
  <c r="BC8" i="17" s="1"/>
  <c r="I20" i="5"/>
  <c r="H25" i="5"/>
  <c r="G9" i="18"/>
  <c r="BT24" i="17"/>
  <c r="R126" i="17"/>
  <c r="S126" i="17"/>
  <c r="S176" i="17"/>
  <c r="R176" i="17"/>
  <c r="T176" i="17" s="1"/>
  <c r="BE177" i="17"/>
  <c r="BE68" i="17"/>
  <c r="BE182" i="17"/>
  <c r="BF2" i="17"/>
  <c r="BE126" i="17"/>
  <c r="BE178" i="17"/>
  <c r="BE183" i="17"/>
  <c r="BE176" i="17"/>
  <c r="BE13" i="17"/>
  <c r="BE179" i="17"/>
  <c r="BE11" i="17"/>
  <c r="BE127" i="17"/>
  <c r="BE70" i="17"/>
  <c r="BE184" i="17"/>
  <c r="BE125" i="17"/>
  <c r="BE69" i="17"/>
  <c r="BE12" i="17"/>
  <c r="R69" i="17"/>
  <c r="S69" i="17"/>
  <c r="R127" i="17"/>
  <c r="R178" i="17"/>
  <c r="T178" i="17" s="1"/>
  <c r="S178" i="17"/>
  <c r="R179" i="17"/>
  <c r="T179" i="17" s="1"/>
  <c r="S179" i="17"/>
  <c r="R177" i="17"/>
  <c r="T177" i="17" s="1"/>
  <c r="S177" i="17"/>
  <c r="R182" i="17"/>
  <c r="T182" i="17" s="1"/>
  <c r="S182" i="17"/>
  <c r="R13" i="17"/>
  <c r="S12" i="17"/>
  <c r="R12" i="17"/>
  <c r="R183" i="17"/>
  <c r="T183" i="17" s="1"/>
  <c r="S183" i="17"/>
  <c r="R125" i="17"/>
  <c r="S125" i="17"/>
  <c r="S11" i="17"/>
  <c r="R11" i="17"/>
  <c r="S68" i="17"/>
  <c r="R68" i="17"/>
  <c r="S184" i="17"/>
  <c r="R184" i="17"/>
  <c r="T184" i="17" s="1"/>
  <c r="R70" i="17"/>
  <c r="BV13" i="17"/>
  <c r="P13" i="17" s="1"/>
  <c r="Q13" i="17" s="1"/>
  <c r="I17" i="8"/>
  <c r="O2" i="6"/>
  <c r="N15" i="18"/>
  <c r="N129" i="18"/>
  <c r="N186" i="18"/>
  <c r="N72" i="18"/>
  <c r="N6" i="18"/>
  <c r="N120" i="18"/>
  <c r="N177" i="18"/>
  <c r="F41" i="12"/>
  <c r="G11" i="12"/>
  <c r="BT40" i="17"/>
  <c r="G34" i="12"/>
  <c r="Q2" i="7"/>
  <c r="F51" i="12"/>
  <c r="F23" i="12" s="1"/>
  <c r="F25" i="12" s="1"/>
  <c r="F19" i="7" s="1"/>
  <c r="K11" i="5"/>
  <c r="K14" i="5" s="1"/>
  <c r="J29" i="5"/>
  <c r="J15" i="8" s="1"/>
  <c r="J6" i="12"/>
  <c r="J35" i="12"/>
  <c r="Q200" i="7" l="1"/>
  <c r="Q143" i="7"/>
  <c r="Q86" i="7"/>
  <c r="BS38" i="17"/>
  <c r="BT35" i="17" s="1"/>
  <c r="T125" i="17"/>
  <c r="BS36" i="17"/>
  <c r="T11" i="17"/>
  <c r="T126" i="17"/>
  <c r="J8" i="17"/>
  <c r="I8" i="17"/>
  <c r="T69" i="17"/>
  <c r="M8" i="17"/>
  <c r="L8" i="17"/>
  <c r="T68" i="17"/>
  <c r="T12" i="17"/>
  <c r="O8" i="17"/>
  <c r="P8" i="17"/>
  <c r="BV43" i="17"/>
  <c r="BV41" i="17" s="1"/>
  <c r="BV19" i="17"/>
  <c r="F19" i="18"/>
  <c r="F21" i="18" s="1"/>
  <c r="F25" i="18" s="1"/>
  <c r="F26" i="18" s="1"/>
  <c r="F17" i="7" s="1"/>
  <c r="AZ8" i="17"/>
  <c r="BT32" i="17"/>
  <c r="BU32" i="17" s="1"/>
  <c r="BV32" i="17" s="1"/>
  <c r="BT41" i="17"/>
  <c r="BT42" i="17" s="1"/>
  <c r="BT26" i="17" s="1"/>
  <c r="BT25" i="17" s="1"/>
  <c r="BT30" i="17" s="1"/>
  <c r="BW15" i="17"/>
  <c r="BW19" i="17" s="1"/>
  <c r="BU27" i="17"/>
  <c r="J11" i="6"/>
  <c r="J15" i="6" s="1"/>
  <c r="J17" i="6" s="1"/>
  <c r="H17" i="6"/>
  <c r="H29" i="12" s="1"/>
  <c r="K6" i="6"/>
  <c r="K7" i="6" s="1"/>
  <c r="K10" i="6"/>
  <c r="K58" i="12" s="1"/>
  <c r="L5" i="6"/>
  <c r="F17" i="6"/>
  <c r="F18" i="6" s="1"/>
  <c r="F30" i="7" s="1"/>
  <c r="G30" i="7" s="1"/>
  <c r="BU18" i="17"/>
  <c r="BU20" i="17"/>
  <c r="BU5" i="17" s="1"/>
  <c r="G11" i="8"/>
  <c r="G12" i="8" s="1"/>
  <c r="G29" i="12"/>
  <c r="F42" i="12"/>
  <c r="G8" i="12"/>
  <c r="G53" i="12"/>
  <c r="G51" i="12" s="1"/>
  <c r="H11" i="8"/>
  <c r="H12" i="8" s="1"/>
  <c r="H53" i="12"/>
  <c r="H51" i="12" s="1"/>
  <c r="H14" i="12"/>
  <c r="G14" i="12"/>
  <c r="I29" i="12"/>
  <c r="I53" i="12"/>
  <c r="I51" i="12" s="1"/>
  <c r="I14" i="12"/>
  <c r="I11" i="8"/>
  <c r="I12" i="8" s="1"/>
  <c r="I23" i="5"/>
  <c r="I25" i="5" s="1"/>
  <c r="U127" i="17"/>
  <c r="U125" i="17"/>
  <c r="V125" i="17"/>
  <c r="V184" i="17"/>
  <c r="U184" i="17"/>
  <c r="W184" i="17" s="1"/>
  <c r="V11" i="17"/>
  <c r="U11" i="17"/>
  <c r="W11" i="17" s="1"/>
  <c r="U176" i="17"/>
  <c r="W176" i="17" s="1"/>
  <c r="V176" i="17"/>
  <c r="U183" i="17"/>
  <c r="W183" i="17" s="1"/>
  <c r="V183" i="17"/>
  <c r="BF127" i="17"/>
  <c r="BF68" i="17"/>
  <c r="BF126" i="17"/>
  <c r="BF177" i="17"/>
  <c r="BF125" i="17"/>
  <c r="BF184" i="17"/>
  <c r="BF13" i="17"/>
  <c r="BF176" i="17"/>
  <c r="BF12" i="17"/>
  <c r="BF182" i="17"/>
  <c r="BF70" i="17"/>
  <c r="BF178" i="17"/>
  <c r="BF179" i="17"/>
  <c r="BG2" i="17"/>
  <c r="BF183" i="17"/>
  <c r="BF69" i="17"/>
  <c r="BF11" i="17"/>
  <c r="V69" i="17"/>
  <c r="U69" i="17"/>
  <c r="W69" i="17" s="1"/>
  <c r="U13" i="17"/>
  <c r="V126" i="17"/>
  <c r="U126" i="17"/>
  <c r="V178" i="17"/>
  <c r="U178" i="17"/>
  <c r="W178" i="17" s="1"/>
  <c r="U182" i="17"/>
  <c r="W182" i="17" s="1"/>
  <c r="V182" i="17"/>
  <c r="V177" i="17"/>
  <c r="U177" i="17"/>
  <c r="W177" i="17" s="1"/>
  <c r="V12" i="17"/>
  <c r="U12" i="17"/>
  <c r="U70" i="17"/>
  <c r="U179" i="17"/>
  <c r="W179" i="17" s="1"/>
  <c r="V179" i="17"/>
  <c r="V68" i="17"/>
  <c r="U68" i="17"/>
  <c r="J17" i="8"/>
  <c r="BW13" i="17"/>
  <c r="S13" i="17" s="1"/>
  <c r="T13" i="17" s="1"/>
  <c r="BU24" i="17"/>
  <c r="J11" i="8"/>
  <c r="J12" i="8" s="1"/>
  <c r="J16" i="18"/>
  <c r="BD8" i="17" s="1"/>
  <c r="F52" i="12"/>
  <c r="F13" i="12" s="1"/>
  <c r="F12" i="12" s="1"/>
  <c r="F17" i="12" s="1"/>
  <c r="F19" i="12" s="1"/>
  <c r="F18" i="7" s="1"/>
  <c r="P2" i="6"/>
  <c r="O63" i="18"/>
  <c r="K29" i="5"/>
  <c r="K15" i="8" s="1"/>
  <c r="L11" i="5"/>
  <c r="L14" i="5" s="1"/>
  <c r="L16" i="5" s="1"/>
  <c r="G22" i="12"/>
  <c r="F43" i="12"/>
  <c r="R2" i="7"/>
  <c r="N63" i="18"/>
  <c r="K35" i="12"/>
  <c r="K6" i="12"/>
  <c r="J14" i="12"/>
  <c r="J8" i="7" s="1"/>
  <c r="J53" i="12"/>
  <c r="K16" i="5"/>
  <c r="G36" i="12"/>
  <c r="G37" i="12" s="1"/>
  <c r="G12" i="7" s="1"/>
  <c r="R200" i="7" l="1"/>
  <c r="R143" i="7"/>
  <c r="R86" i="7"/>
  <c r="BS37" i="17"/>
  <c r="BS7" i="17" s="1"/>
  <c r="G7" i="17" s="1"/>
  <c r="H7" i="17" s="1"/>
  <c r="G8" i="7"/>
  <c r="G41" i="12" s="1"/>
  <c r="J11" i="12"/>
  <c r="I8" i="7"/>
  <c r="I41" i="12" s="1"/>
  <c r="I11" i="12"/>
  <c r="H8" i="7"/>
  <c r="H41" i="12" s="1"/>
  <c r="H5" i="12"/>
  <c r="G7" i="7"/>
  <c r="G40" i="12" s="1"/>
  <c r="F6" i="5"/>
  <c r="F28" i="5" s="1"/>
  <c r="F31" i="5" s="1"/>
  <c r="F6" i="7"/>
  <c r="F35" i="5" s="1"/>
  <c r="F37" i="5" s="1"/>
  <c r="W68" i="17"/>
  <c r="W12" i="17"/>
  <c r="W126" i="17"/>
  <c r="N8" i="17"/>
  <c r="K8" i="17"/>
  <c r="BV27" i="17"/>
  <c r="Q8" i="17"/>
  <c r="W125" i="17"/>
  <c r="R8" i="17"/>
  <c r="BX15" i="17"/>
  <c r="BX43" i="17" s="1"/>
  <c r="BW8" i="17"/>
  <c r="S8" i="17" s="1"/>
  <c r="G24" i="18"/>
  <c r="BT31" i="17"/>
  <c r="BT6" i="17" s="1"/>
  <c r="BU29" i="17"/>
  <c r="BT36" i="17"/>
  <c r="BT38" i="17"/>
  <c r="BU35" i="17" s="1"/>
  <c r="F8" i="17"/>
  <c r="G8" i="17"/>
  <c r="J18" i="6"/>
  <c r="J5" i="8" s="1"/>
  <c r="BW43" i="17"/>
  <c r="BW32" i="17" s="1"/>
  <c r="K11" i="6"/>
  <c r="K15" i="6" s="1"/>
  <c r="K17" i="6" s="1"/>
  <c r="H18" i="6"/>
  <c r="H5" i="8" s="1"/>
  <c r="L6" i="6"/>
  <c r="L7" i="6" s="1"/>
  <c r="L10" i="6"/>
  <c r="M5" i="6"/>
  <c r="F29" i="12"/>
  <c r="F31" i="12" s="1"/>
  <c r="F31" i="7"/>
  <c r="F5" i="8"/>
  <c r="H7" i="12"/>
  <c r="H5" i="18" s="1"/>
  <c r="G5" i="8"/>
  <c r="H11" i="12"/>
  <c r="I5" i="8"/>
  <c r="BU21" i="17"/>
  <c r="J20" i="5"/>
  <c r="I30" i="5"/>
  <c r="I16" i="8" s="1"/>
  <c r="I18" i="8" s="1"/>
  <c r="Y12" i="17"/>
  <c r="X12" i="17"/>
  <c r="BG69" i="17"/>
  <c r="BG68" i="17"/>
  <c r="BG126" i="17"/>
  <c r="BG13" i="17"/>
  <c r="BG11" i="17"/>
  <c r="BG12" i="17"/>
  <c r="BG182" i="17"/>
  <c r="BG125" i="17"/>
  <c r="BG178" i="17"/>
  <c r="BG70" i="17"/>
  <c r="BG183" i="17"/>
  <c r="BG184" i="17"/>
  <c r="BG176" i="17"/>
  <c r="BG179" i="17"/>
  <c r="BG177" i="17"/>
  <c r="BG127" i="17"/>
  <c r="BH2" i="17"/>
  <c r="Y176" i="17"/>
  <c r="X176" i="17"/>
  <c r="Z176" i="17" s="1"/>
  <c r="Y126" i="17"/>
  <c r="X126" i="17"/>
  <c r="X11" i="17"/>
  <c r="Y11" i="17"/>
  <c r="X178" i="17"/>
  <c r="Z178" i="17" s="1"/>
  <c r="Y178" i="17"/>
  <c r="X184" i="17"/>
  <c r="Z184" i="17" s="1"/>
  <c r="Y184" i="17"/>
  <c r="X69" i="17"/>
  <c r="Z69" i="17" s="1"/>
  <c r="Y69" i="17"/>
  <c r="X70" i="17"/>
  <c r="X125" i="17"/>
  <c r="Z125" i="17" s="1"/>
  <c r="Y125" i="17"/>
  <c r="Y68" i="17"/>
  <c r="X68" i="17"/>
  <c r="Y183" i="17"/>
  <c r="X183" i="17"/>
  <c r="Z183" i="17" s="1"/>
  <c r="Y179" i="17"/>
  <c r="X179" i="17"/>
  <c r="Z179" i="17" s="1"/>
  <c r="Y182" i="17"/>
  <c r="X182" i="17"/>
  <c r="Z182" i="17" s="1"/>
  <c r="X13" i="17"/>
  <c r="X177" i="17"/>
  <c r="Z177" i="17" s="1"/>
  <c r="Y177" i="17"/>
  <c r="X127" i="17"/>
  <c r="K17" i="8"/>
  <c r="BX13" i="17"/>
  <c r="V13" i="17" s="1"/>
  <c r="W13" i="17" s="1"/>
  <c r="K11" i="12"/>
  <c r="J41" i="12"/>
  <c r="O15" i="18"/>
  <c r="L6" i="12"/>
  <c r="L35" i="12"/>
  <c r="K11" i="8"/>
  <c r="K16" i="18"/>
  <c r="BE8" i="17" s="1"/>
  <c r="O186" i="18"/>
  <c r="O177" i="18"/>
  <c r="Q2" i="6"/>
  <c r="P15" i="18"/>
  <c r="P63" i="18"/>
  <c r="P129" i="18"/>
  <c r="P186" i="18"/>
  <c r="P72" i="18"/>
  <c r="P6" i="18"/>
  <c r="P120" i="18"/>
  <c r="P177" i="18"/>
  <c r="BV29" i="17"/>
  <c r="G16" i="12"/>
  <c r="J29" i="12"/>
  <c r="H34" i="12"/>
  <c r="K53" i="12"/>
  <c r="K14" i="12"/>
  <c r="K8" i="7" s="1"/>
  <c r="O6" i="18"/>
  <c r="BV24" i="17"/>
  <c r="G56" i="12"/>
  <c r="G57" i="12" s="1"/>
  <c r="G23" i="12" s="1"/>
  <c r="G6" i="8"/>
  <c r="G50" i="12"/>
  <c r="G52" i="12" s="1"/>
  <c r="G13" i="12" s="1"/>
  <c r="G12" i="12" s="1"/>
  <c r="G17" i="12" s="1"/>
  <c r="G24" i="12"/>
  <c r="G13" i="18" s="1"/>
  <c r="BA7" i="17" s="1"/>
  <c r="O72" i="18"/>
  <c r="J51" i="12"/>
  <c r="M11" i="5"/>
  <c r="M14" i="5" s="1"/>
  <c r="L29" i="5"/>
  <c r="L15" i="8" s="1"/>
  <c r="O129" i="18"/>
  <c r="O120" i="18"/>
  <c r="F9" i="7" l="1"/>
  <c r="F13" i="7" s="1"/>
  <c r="F8" i="5"/>
  <c r="F32" i="5" s="1"/>
  <c r="G42" i="12"/>
  <c r="H30" i="7"/>
  <c r="I30" i="7" s="1"/>
  <c r="J30" i="7" s="1"/>
  <c r="G28" i="12"/>
  <c r="G30" i="12" s="1"/>
  <c r="G14" i="18" s="1"/>
  <c r="F20" i="7"/>
  <c r="F44" i="12" s="1"/>
  <c r="Z12" i="17"/>
  <c r="Z11" i="17"/>
  <c r="T8" i="17"/>
  <c r="BY15" i="17"/>
  <c r="BZ15" i="17" s="1"/>
  <c r="I7" i="17"/>
  <c r="U8" i="17"/>
  <c r="BX8" i="17"/>
  <c r="V8" i="17" s="1"/>
  <c r="Z68" i="17"/>
  <c r="Z126" i="17"/>
  <c r="H9" i="18"/>
  <c r="BB5" i="17"/>
  <c r="BX19" i="17"/>
  <c r="BT37" i="17"/>
  <c r="BT7" i="17" s="1"/>
  <c r="J7" i="17" s="1"/>
  <c r="BW41" i="17"/>
  <c r="BW27" i="17"/>
  <c r="BX27" i="17" s="1"/>
  <c r="H8" i="17"/>
  <c r="L11" i="6"/>
  <c r="L15" i="6" s="1"/>
  <c r="L17" i="6" s="1"/>
  <c r="K18" i="6"/>
  <c r="K5" i="8" s="1"/>
  <c r="M6" i="6"/>
  <c r="M7" i="6" s="1"/>
  <c r="M10" i="6"/>
  <c r="M58" i="12" s="1"/>
  <c r="N5" i="6"/>
  <c r="BX32" i="17"/>
  <c r="BV18" i="17"/>
  <c r="BV20" i="17"/>
  <c r="BV5" i="17" s="1"/>
  <c r="H8" i="12"/>
  <c r="G31" i="7"/>
  <c r="J23" i="5"/>
  <c r="G25" i="12"/>
  <c r="AA176" i="17"/>
  <c r="AC176" i="17" s="1"/>
  <c r="AB176" i="17"/>
  <c r="AB12" i="17"/>
  <c r="AA12" i="17"/>
  <c r="AC12" i="17" s="1"/>
  <c r="AB126" i="17"/>
  <c r="AA126" i="17"/>
  <c r="AA127" i="17"/>
  <c r="AB184" i="17"/>
  <c r="AA184" i="17"/>
  <c r="AC184" i="17" s="1"/>
  <c r="AB125" i="17"/>
  <c r="AA125" i="17"/>
  <c r="AB11" i="17"/>
  <c r="AA11" i="17"/>
  <c r="AC11" i="17" s="1"/>
  <c r="AB69" i="17"/>
  <c r="AA69" i="17"/>
  <c r="AC69" i="17" s="1"/>
  <c r="BH127" i="17"/>
  <c r="BH70" i="17"/>
  <c r="BH13" i="17"/>
  <c r="BH182" i="17"/>
  <c r="BH177" i="17"/>
  <c r="BI2" i="17"/>
  <c r="BH12" i="17"/>
  <c r="BH11" i="17"/>
  <c r="BH68" i="17"/>
  <c r="BH176" i="17"/>
  <c r="BH69" i="17"/>
  <c r="BH178" i="17"/>
  <c r="BH184" i="17"/>
  <c r="BH126" i="17"/>
  <c r="BH125" i="17"/>
  <c r="BH179" i="17"/>
  <c r="BH183" i="17"/>
  <c r="AA178" i="17"/>
  <c r="AC178" i="17" s="1"/>
  <c r="AB178" i="17"/>
  <c r="AA177" i="17"/>
  <c r="AC177" i="17" s="1"/>
  <c r="AB177" i="17"/>
  <c r="AA183" i="17"/>
  <c r="AC183" i="17" s="1"/>
  <c r="AB183" i="17"/>
  <c r="AB182" i="17"/>
  <c r="AA182" i="17"/>
  <c r="AC182" i="17" s="1"/>
  <c r="AA13" i="17"/>
  <c r="AA179" i="17"/>
  <c r="AC179" i="17" s="1"/>
  <c r="AB179" i="17"/>
  <c r="AA70" i="17"/>
  <c r="AB68" i="17"/>
  <c r="AA68" i="17"/>
  <c r="L17" i="8"/>
  <c r="BY13" i="17"/>
  <c r="Y13" i="17" s="1"/>
  <c r="Z13" i="17" s="1"/>
  <c r="K41" i="12"/>
  <c r="L11" i="12"/>
  <c r="K12" i="8"/>
  <c r="L11" i="8"/>
  <c r="L12" i="8" s="1"/>
  <c r="L16" i="18"/>
  <c r="BF8" i="17" s="1"/>
  <c r="M29" i="5"/>
  <c r="M15" i="8" s="1"/>
  <c r="N11" i="5"/>
  <c r="N14" i="5" s="1"/>
  <c r="N16" i="5" s="1"/>
  <c r="M16" i="5"/>
  <c r="K51" i="12"/>
  <c r="G18" i="12"/>
  <c r="G12" i="18" s="1"/>
  <c r="BA6" i="17" s="1"/>
  <c r="M35" i="12"/>
  <c r="M6" i="12"/>
  <c r="BW24" i="17"/>
  <c r="H36" i="12"/>
  <c r="F45" i="12"/>
  <c r="R2" i="6"/>
  <c r="Q6" i="18"/>
  <c r="Q177" i="18"/>
  <c r="Q15" i="18"/>
  <c r="Q63" i="18"/>
  <c r="Q186" i="18"/>
  <c r="L53" i="12"/>
  <c r="L14" i="12"/>
  <c r="L8" i="7" s="1"/>
  <c r="BU40" i="17"/>
  <c r="BU42" i="17" s="1"/>
  <c r="BU26" i="17" s="1"/>
  <c r="BU25" i="17" s="1"/>
  <c r="BU30" i="17" s="1"/>
  <c r="BU31" i="17" s="1"/>
  <c r="BU6" i="17" s="1"/>
  <c r="BU38" i="17"/>
  <c r="BV35" i="17" s="1"/>
  <c r="BU36" i="17"/>
  <c r="BW29" i="17"/>
  <c r="L58" i="12"/>
  <c r="BX41" i="17"/>
  <c r="G31" i="12" l="1"/>
  <c r="H28" i="12" s="1"/>
  <c r="H30" i="12" s="1"/>
  <c r="H14" i="18" s="1"/>
  <c r="G19" i="7"/>
  <c r="G43" i="12" s="1"/>
  <c r="K30" i="7"/>
  <c r="I7" i="12"/>
  <c r="I5" i="18" s="1"/>
  <c r="BC5" i="17" s="1"/>
  <c r="H7" i="7"/>
  <c r="H40" i="12" s="1"/>
  <c r="H42" i="12" s="1"/>
  <c r="F21" i="7"/>
  <c r="F26" i="7" s="1"/>
  <c r="F32" i="7" s="1"/>
  <c r="F34" i="7" s="1"/>
  <c r="BY8" i="17"/>
  <c r="BY43" i="17"/>
  <c r="BY41" i="17" s="1"/>
  <c r="BY19" i="17"/>
  <c r="AC68" i="17"/>
  <c r="AC125" i="17"/>
  <c r="AC126" i="17"/>
  <c r="I6" i="17"/>
  <c r="J6" i="17"/>
  <c r="X8" i="17"/>
  <c r="Y8" i="17"/>
  <c r="W8" i="17"/>
  <c r="L5" i="17"/>
  <c r="M5" i="17"/>
  <c r="K7" i="17"/>
  <c r="O5" i="17"/>
  <c r="P5" i="17"/>
  <c r="F46" i="12"/>
  <c r="F47" i="12" s="1"/>
  <c r="F7" i="8" s="1"/>
  <c r="L18" i="6"/>
  <c r="L5" i="8" s="1"/>
  <c r="L29" i="12"/>
  <c r="M11" i="6"/>
  <c r="M15" i="6" s="1"/>
  <c r="N6" i="6"/>
  <c r="N7" i="6" s="1"/>
  <c r="N10" i="6"/>
  <c r="O5" i="6"/>
  <c r="M17" i="6"/>
  <c r="M18" i="6" s="1"/>
  <c r="I5" i="12"/>
  <c r="BV21" i="17"/>
  <c r="K20" i="5"/>
  <c r="J30" i="5"/>
  <c r="J16" i="8" s="1"/>
  <c r="J18" i="8" s="1"/>
  <c r="J25" i="5"/>
  <c r="G19" i="18"/>
  <c r="G21" i="18" s="1"/>
  <c r="G25" i="18" s="1"/>
  <c r="G26" i="18" s="1"/>
  <c r="H22" i="12"/>
  <c r="H24" i="12" s="1"/>
  <c r="H13" i="18" s="1"/>
  <c r="BB7" i="17" s="1"/>
  <c r="AD69" i="17"/>
  <c r="AF69" i="17" s="1"/>
  <c r="AE69" i="17"/>
  <c r="AD179" i="17"/>
  <c r="AF179" i="17" s="1"/>
  <c r="AE179" i="17"/>
  <c r="AE184" i="17"/>
  <c r="AD184" i="17"/>
  <c r="AF184" i="17" s="1"/>
  <c r="AD11" i="17"/>
  <c r="AF11" i="17" s="1"/>
  <c r="AE11" i="17"/>
  <c r="AD127" i="17"/>
  <c r="AD13" i="17"/>
  <c r="AE183" i="17"/>
  <c r="AD183" i="17"/>
  <c r="AF183" i="17" s="1"/>
  <c r="AD178" i="17"/>
  <c r="AF178" i="17" s="1"/>
  <c r="AE178" i="17"/>
  <c r="AD176" i="17"/>
  <c r="AF176" i="17" s="1"/>
  <c r="AE176" i="17"/>
  <c r="AD12" i="17"/>
  <c r="AF12" i="17" s="1"/>
  <c r="AE12" i="17"/>
  <c r="AE182" i="17"/>
  <c r="AD182" i="17"/>
  <c r="AF182" i="17" s="1"/>
  <c r="AD70" i="17"/>
  <c r="AD126" i="17"/>
  <c r="AF126" i="17" s="1"/>
  <c r="AE126" i="17"/>
  <c r="AE177" i="17"/>
  <c r="AD177" i="17"/>
  <c r="AF177" i="17" s="1"/>
  <c r="AD125" i="17"/>
  <c r="AF125" i="17" s="1"/>
  <c r="AE125" i="17"/>
  <c r="AD68" i="17"/>
  <c r="AF68" i="17" s="1"/>
  <c r="AE68" i="17"/>
  <c r="BI120" i="17"/>
  <c r="BI64" i="17"/>
  <c r="BI127" i="17"/>
  <c r="BI122" i="17"/>
  <c r="BI177" i="17"/>
  <c r="BI7" i="17"/>
  <c r="BI184" i="17"/>
  <c r="BI119" i="17"/>
  <c r="BI13" i="17"/>
  <c r="BI125" i="17"/>
  <c r="BI12" i="17"/>
  <c r="BI183" i="17"/>
  <c r="BI65" i="17"/>
  <c r="BI6" i="17"/>
  <c r="BI70" i="17"/>
  <c r="BI178" i="17"/>
  <c r="BI121" i="17"/>
  <c r="BI176" i="17"/>
  <c r="BI68" i="17"/>
  <c r="BI11" i="17"/>
  <c r="BI8" i="17"/>
  <c r="BI179" i="17"/>
  <c r="BI5" i="17"/>
  <c r="BI69" i="17"/>
  <c r="BI126" i="17"/>
  <c r="BI62" i="17"/>
  <c r="BI182" i="17"/>
  <c r="BI63" i="17"/>
  <c r="BJ2" i="17"/>
  <c r="G19" i="12"/>
  <c r="BZ13" i="17"/>
  <c r="AB13" i="17" s="1"/>
  <c r="AC13" i="17" s="1"/>
  <c r="M17" i="8"/>
  <c r="BU37" i="17"/>
  <c r="BU7" i="17" s="1"/>
  <c r="M11" i="12"/>
  <c r="L41" i="12"/>
  <c r="Q129" i="18"/>
  <c r="Q120" i="18"/>
  <c r="N6" i="12"/>
  <c r="N35" i="12"/>
  <c r="BX29" i="17"/>
  <c r="L51" i="12"/>
  <c r="M53" i="12"/>
  <c r="M14" i="12"/>
  <c r="M8" i="7" s="1"/>
  <c r="M11" i="8"/>
  <c r="M16" i="18"/>
  <c r="BG8" i="17" s="1"/>
  <c r="K29" i="12"/>
  <c r="Q72" i="18"/>
  <c r="H50" i="12"/>
  <c r="H52" i="12" s="1"/>
  <c r="H13" i="12" s="1"/>
  <c r="H12" i="12" s="1"/>
  <c r="H17" i="12" s="1"/>
  <c r="H6" i="8"/>
  <c r="H56" i="12"/>
  <c r="H57" i="12" s="1"/>
  <c r="H23" i="12" s="1"/>
  <c r="BX24" i="17"/>
  <c r="N29" i="5"/>
  <c r="N15" i="8" s="1"/>
  <c r="O11" i="5"/>
  <c r="O14" i="5" s="1"/>
  <c r="O16" i="5" s="1"/>
  <c r="E14" i="14"/>
  <c r="G13" i="14"/>
  <c r="R177" i="18"/>
  <c r="H80" i="14" s="1"/>
  <c r="H37" i="12"/>
  <c r="H12" i="7" s="1"/>
  <c r="BZ19" i="17"/>
  <c r="BZ8" i="17"/>
  <c r="CA15" i="17"/>
  <c r="BZ43" i="17"/>
  <c r="G20" i="7" l="1"/>
  <c r="G44" i="12" s="1"/>
  <c r="I8" i="12"/>
  <c r="I7" i="7" s="1"/>
  <c r="I40" i="12" s="1"/>
  <c r="I42" i="12" s="1"/>
  <c r="I9" i="18"/>
  <c r="G6" i="7"/>
  <c r="G9" i="7" s="1"/>
  <c r="G13" i="7" s="1"/>
  <c r="G17" i="7"/>
  <c r="G6" i="5" s="1"/>
  <c r="L30" i="7"/>
  <c r="M30" i="7" s="1"/>
  <c r="G18" i="7"/>
  <c r="G45" i="12" s="1"/>
  <c r="BY32" i="17"/>
  <c r="BZ32" i="17" s="1"/>
  <c r="BY27" i="17"/>
  <c r="BZ27" i="17" s="1"/>
  <c r="AA8" i="17"/>
  <c r="AB8" i="17"/>
  <c r="AF13" i="17"/>
  <c r="Q5" i="17"/>
  <c r="K6" i="17"/>
  <c r="Z8" i="17"/>
  <c r="L7" i="17"/>
  <c r="M7" i="17"/>
  <c r="N5" i="17"/>
  <c r="O6" i="6"/>
  <c r="O7" i="6" s="1"/>
  <c r="O10" i="6"/>
  <c r="O58" i="12" s="1"/>
  <c r="P5" i="6"/>
  <c r="N11" i="6"/>
  <c r="N15" i="6" s="1"/>
  <c r="M29" i="12"/>
  <c r="BW18" i="17"/>
  <c r="BW20" i="17"/>
  <c r="BW5" i="17" s="1"/>
  <c r="I31" i="7"/>
  <c r="H31" i="7"/>
  <c r="H24" i="18"/>
  <c r="K23" i="5"/>
  <c r="H16" i="12"/>
  <c r="H18" i="12" s="1"/>
  <c r="H12" i="18" s="1"/>
  <c r="BB6" i="17" s="1"/>
  <c r="AH62" i="17"/>
  <c r="AG62" i="17"/>
  <c r="AI62" i="17" s="1"/>
  <c r="AG6" i="17"/>
  <c r="AI6" i="17" s="1"/>
  <c r="AH6" i="17"/>
  <c r="AG64" i="17"/>
  <c r="AI64" i="17" s="1"/>
  <c r="AH64" i="17"/>
  <c r="BJ184" i="17"/>
  <c r="BJ127" i="17"/>
  <c r="BJ122" i="17"/>
  <c r="BJ7" i="17"/>
  <c r="BJ182" i="17"/>
  <c r="BJ64" i="17"/>
  <c r="BJ63" i="17"/>
  <c r="BJ5" i="17"/>
  <c r="BJ176" i="17"/>
  <c r="BJ126" i="17"/>
  <c r="BJ178" i="17"/>
  <c r="BJ69" i="17"/>
  <c r="BJ125" i="17"/>
  <c r="BJ120" i="17"/>
  <c r="BJ11" i="17"/>
  <c r="BJ8" i="17"/>
  <c r="BJ62" i="17"/>
  <c r="BJ177" i="17"/>
  <c r="BJ121" i="17"/>
  <c r="BJ6" i="17"/>
  <c r="BJ179" i="17"/>
  <c r="BK2" i="17"/>
  <c r="BJ12" i="17"/>
  <c r="BJ65" i="17"/>
  <c r="BJ183" i="17"/>
  <c r="BJ13" i="17"/>
  <c r="BJ119" i="17"/>
  <c r="BJ70" i="17"/>
  <c r="BJ68" i="17"/>
  <c r="AH126" i="17"/>
  <c r="AG126" i="17"/>
  <c r="AI126" i="17" s="1"/>
  <c r="AG8" i="17"/>
  <c r="AI8" i="17" s="1"/>
  <c r="AH8" i="17"/>
  <c r="AH121" i="17"/>
  <c r="AG121" i="17"/>
  <c r="AI121" i="17" s="1"/>
  <c r="AH65" i="17"/>
  <c r="AG65" i="17"/>
  <c r="AI65" i="17" s="1"/>
  <c r="AH13" i="17"/>
  <c r="AG13" i="17"/>
  <c r="AI13" i="17" s="1"/>
  <c r="AH177" i="17"/>
  <c r="AG177" i="17"/>
  <c r="AI177" i="17" s="1"/>
  <c r="AH120" i="17"/>
  <c r="AG120" i="17"/>
  <c r="AI120" i="17" s="1"/>
  <c r="AG176" i="17"/>
  <c r="AI176" i="17" s="1"/>
  <c r="AH176" i="17"/>
  <c r="AH7" i="17"/>
  <c r="AG7" i="17"/>
  <c r="AI7" i="17" s="1"/>
  <c r="AH63" i="17"/>
  <c r="AG63" i="17"/>
  <c r="AI63" i="17" s="1"/>
  <c r="AG69" i="17"/>
  <c r="AI69" i="17" s="1"/>
  <c r="AH69" i="17"/>
  <c r="AG11" i="17"/>
  <c r="AI11" i="17" s="1"/>
  <c r="AH11" i="17"/>
  <c r="AG178" i="17"/>
  <c r="AI178" i="17" s="1"/>
  <c r="AH178" i="17"/>
  <c r="AH183" i="17"/>
  <c r="AG183" i="17"/>
  <c r="AI183" i="17" s="1"/>
  <c r="AH119" i="17"/>
  <c r="AG119" i="17"/>
  <c r="AI119" i="17" s="1"/>
  <c r="AH122" i="17"/>
  <c r="AG122" i="17"/>
  <c r="AI122" i="17" s="1"/>
  <c r="AG179" i="17"/>
  <c r="AI179" i="17" s="1"/>
  <c r="AH179" i="17"/>
  <c r="AG125" i="17"/>
  <c r="AI125" i="17" s="1"/>
  <c r="AH125" i="17"/>
  <c r="AH182" i="17"/>
  <c r="AG182" i="17"/>
  <c r="AI182" i="17" s="1"/>
  <c r="AG5" i="17"/>
  <c r="AI5" i="17" s="1"/>
  <c r="AH5" i="17"/>
  <c r="AH68" i="17"/>
  <c r="AG68" i="17"/>
  <c r="AI68" i="17" s="1"/>
  <c r="AH70" i="17"/>
  <c r="AG70" i="17"/>
  <c r="AI70" i="17" s="1"/>
  <c r="AH12" i="17"/>
  <c r="AG12" i="17"/>
  <c r="AI12" i="17" s="1"/>
  <c r="AG184" i="17"/>
  <c r="AI184" i="17" s="1"/>
  <c r="AH184" i="17"/>
  <c r="AG127" i="17"/>
  <c r="AI127" i="17" s="1"/>
  <c r="AH127" i="17"/>
  <c r="CA13" i="17"/>
  <c r="AE13" i="17" s="1"/>
  <c r="N17" i="8"/>
  <c r="BZ41" i="17"/>
  <c r="I34" i="12"/>
  <c r="R72" i="18"/>
  <c r="F89" i="14" s="1"/>
  <c r="E128" i="6"/>
  <c r="E71" i="6"/>
  <c r="R15" i="18"/>
  <c r="E89" i="14" s="1"/>
  <c r="BY24" i="17"/>
  <c r="M51" i="12"/>
  <c r="BY29" i="17"/>
  <c r="O6" i="12"/>
  <c r="O35" i="12"/>
  <c r="H25" i="12"/>
  <c r="H19" i="7" s="1"/>
  <c r="CA8" i="17"/>
  <c r="CA19" i="17"/>
  <c r="CA43" i="17"/>
  <c r="CB15" i="17"/>
  <c r="R186" i="18"/>
  <c r="H89" i="14" s="1"/>
  <c r="H14" i="14"/>
  <c r="J31" i="7"/>
  <c r="N53" i="12"/>
  <c r="N14" i="12"/>
  <c r="N8" i="7" s="1"/>
  <c r="R120" i="18"/>
  <c r="G80" i="14" s="1"/>
  <c r="E184" i="6"/>
  <c r="R129" i="18"/>
  <c r="G89" i="14" s="1"/>
  <c r="E185" i="6"/>
  <c r="H13" i="14"/>
  <c r="P11" i="5"/>
  <c r="P14" i="5" s="1"/>
  <c r="P16" i="5" s="1"/>
  <c r="O29" i="5"/>
  <c r="O15" i="8" s="1"/>
  <c r="M12" i="8"/>
  <c r="N58" i="12"/>
  <c r="G14" i="14"/>
  <c r="R6" i="18"/>
  <c r="E80" i="14" s="1"/>
  <c r="E70" i="6"/>
  <c r="E13" i="14"/>
  <c r="R63" i="18"/>
  <c r="F80" i="14" s="1"/>
  <c r="E127" i="6"/>
  <c r="F13" i="14"/>
  <c r="F14" i="14"/>
  <c r="N11" i="12"/>
  <c r="M41" i="12"/>
  <c r="F8" i="8"/>
  <c r="F20" i="8" s="1"/>
  <c r="F24" i="8" s="1"/>
  <c r="F25" i="8" s="1"/>
  <c r="G23" i="8" s="1"/>
  <c r="N11" i="8"/>
  <c r="N12" i="8" s="1"/>
  <c r="N16" i="18"/>
  <c r="BH8" i="17" s="1"/>
  <c r="H31" i="12"/>
  <c r="H20" i="7" s="1"/>
  <c r="J7" i="12"/>
  <c r="J5" i="18" s="1"/>
  <c r="BD5" i="17" s="1"/>
  <c r="M5" i="8"/>
  <c r="G46" i="12" l="1"/>
  <c r="G47" i="12" s="1"/>
  <c r="G7" i="8" s="1"/>
  <c r="G8" i="8" s="1"/>
  <c r="G20" i="8" s="1"/>
  <c r="G24" i="8" s="1"/>
  <c r="J5" i="12"/>
  <c r="G35" i="5"/>
  <c r="G37" i="5" s="1"/>
  <c r="G21" i="7"/>
  <c r="G26" i="7" s="1"/>
  <c r="G32" i="7" s="1"/>
  <c r="G34" i="7" s="1"/>
  <c r="G25" i="8"/>
  <c r="H23" i="8" s="1"/>
  <c r="CA27" i="17"/>
  <c r="AD8" i="17"/>
  <c r="AE8" i="17"/>
  <c r="AC8" i="17"/>
  <c r="S5" i="17"/>
  <c r="R5" i="17"/>
  <c r="M6" i="17"/>
  <c r="L6" i="17"/>
  <c r="N6" i="17" s="1"/>
  <c r="N7" i="17"/>
  <c r="P6" i="6"/>
  <c r="P7" i="6" s="1"/>
  <c r="P10" i="6"/>
  <c r="P58" i="12" s="1"/>
  <c r="Q5" i="6"/>
  <c r="O11" i="6"/>
  <c r="O15" i="6" s="1"/>
  <c r="N17" i="6"/>
  <c r="N18" i="6" s="1"/>
  <c r="N5" i="8" s="1"/>
  <c r="CA32" i="17"/>
  <c r="BW21" i="17"/>
  <c r="I80" i="14"/>
  <c r="I89" i="14"/>
  <c r="K30" i="5"/>
  <c r="K16" i="8" s="1"/>
  <c r="K18" i="8" s="1"/>
  <c r="L20" i="5"/>
  <c r="L23" i="5" s="1"/>
  <c r="L25" i="5" s="1"/>
  <c r="K25" i="5"/>
  <c r="H19" i="18"/>
  <c r="H21" i="18" s="1"/>
  <c r="H25" i="18" s="1"/>
  <c r="H26" i="18" s="1"/>
  <c r="J9" i="18"/>
  <c r="AK13" i="17"/>
  <c r="AJ13" i="17"/>
  <c r="AL13" i="17" s="1"/>
  <c r="BK122" i="17"/>
  <c r="BL2" i="17"/>
  <c r="BK183" i="17"/>
  <c r="BK127" i="17"/>
  <c r="BK68" i="17"/>
  <c r="BK5" i="17"/>
  <c r="BK126" i="17"/>
  <c r="BK8" i="17"/>
  <c r="BK184" i="17"/>
  <c r="BK69" i="17"/>
  <c r="BK70" i="17"/>
  <c r="BK64" i="17"/>
  <c r="BK63" i="17"/>
  <c r="BK182" i="17"/>
  <c r="BK11" i="17"/>
  <c r="BK176" i="17"/>
  <c r="BK12" i="17"/>
  <c r="BK179" i="17"/>
  <c r="BK13" i="17"/>
  <c r="BK65" i="17"/>
  <c r="BK119" i="17"/>
  <c r="BK178" i="17"/>
  <c r="BK7" i="17"/>
  <c r="BK120" i="17"/>
  <c r="BK177" i="17"/>
  <c r="BK121" i="17"/>
  <c r="BK6" i="17"/>
  <c r="BK125" i="17"/>
  <c r="BK62" i="17"/>
  <c r="AK177" i="17"/>
  <c r="AJ177" i="17"/>
  <c r="AL177" i="17" s="1"/>
  <c r="AK120" i="17"/>
  <c r="AJ120" i="17"/>
  <c r="AL120" i="17" s="1"/>
  <c r="AJ126" i="17"/>
  <c r="AL126" i="17" s="1"/>
  <c r="AK126" i="17"/>
  <c r="AK64" i="17"/>
  <c r="AJ64" i="17"/>
  <c r="AL64" i="17" s="1"/>
  <c r="AK127" i="17"/>
  <c r="AJ127" i="17"/>
  <c r="AL127" i="17" s="1"/>
  <c r="AK68" i="17"/>
  <c r="AJ68" i="17"/>
  <c r="AL68" i="17" s="1"/>
  <c r="AK183" i="17"/>
  <c r="AJ183" i="17"/>
  <c r="AL183" i="17" s="1"/>
  <c r="AJ179" i="17"/>
  <c r="AL179" i="17" s="1"/>
  <c r="AK179" i="17"/>
  <c r="AK62" i="17"/>
  <c r="AJ62" i="17"/>
  <c r="AL62" i="17" s="1"/>
  <c r="AJ125" i="17"/>
  <c r="AL125" i="17" s="1"/>
  <c r="AK125" i="17"/>
  <c r="AK176" i="17"/>
  <c r="AJ176" i="17"/>
  <c r="AL176" i="17" s="1"/>
  <c r="AJ182" i="17"/>
  <c r="AL182" i="17" s="1"/>
  <c r="AK182" i="17"/>
  <c r="AK184" i="17"/>
  <c r="AJ184" i="17"/>
  <c r="AL184" i="17" s="1"/>
  <c r="AK70" i="17"/>
  <c r="AJ70" i="17"/>
  <c r="AL70" i="17" s="1"/>
  <c r="AJ65" i="17"/>
  <c r="AL65" i="17" s="1"/>
  <c r="AK65" i="17"/>
  <c r="AK6" i="17"/>
  <c r="AJ6" i="17"/>
  <c r="AL6" i="17" s="1"/>
  <c r="AK8" i="17"/>
  <c r="AJ8" i="17"/>
  <c r="AL8" i="17" s="1"/>
  <c r="AJ69" i="17"/>
  <c r="AL69" i="17" s="1"/>
  <c r="AK69" i="17"/>
  <c r="AJ5" i="17"/>
  <c r="AL5" i="17" s="1"/>
  <c r="AK5" i="17"/>
  <c r="AK7" i="17"/>
  <c r="AJ7" i="17"/>
  <c r="AL7" i="17" s="1"/>
  <c r="AK119" i="17"/>
  <c r="AJ119" i="17"/>
  <c r="AL119" i="17" s="1"/>
  <c r="AJ12" i="17"/>
  <c r="AL12" i="17" s="1"/>
  <c r="AK12" i="17"/>
  <c r="AJ121" i="17"/>
  <c r="AL121" i="17" s="1"/>
  <c r="AK121" i="17"/>
  <c r="AK11" i="17"/>
  <c r="AJ11" i="17"/>
  <c r="AL11" i="17" s="1"/>
  <c r="AK178" i="17"/>
  <c r="AJ178" i="17"/>
  <c r="AL178" i="17" s="1"/>
  <c r="AJ63" i="17"/>
  <c r="AL63" i="17" s="1"/>
  <c r="AK63" i="17"/>
  <c r="AK122" i="17"/>
  <c r="AJ122" i="17"/>
  <c r="AL122" i="17" s="1"/>
  <c r="J8" i="12"/>
  <c r="I13" i="14"/>
  <c r="I14" i="14"/>
  <c r="O17" i="8"/>
  <c r="CB13" i="17"/>
  <c r="H44" i="12"/>
  <c r="I28" i="12"/>
  <c r="H19" i="12"/>
  <c r="H18" i="7" s="1"/>
  <c r="P29" i="5"/>
  <c r="P15" i="8" s="1"/>
  <c r="Q11" i="5"/>
  <c r="Q14" i="5" s="1"/>
  <c r="Q16" i="5" s="1"/>
  <c r="O11" i="12"/>
  <c r="N41" i="12"/>
  <c r="O16" i="18"/>
  <c r="O11" i="8"/>
  <c r="O12" i="8" s="1"/>
  <c r="BZ29" i="17"/>
  <c r="N51" i="12"/>
  <c r="P35" i="12"/>
  <c r="P6" i="12"/>
  <c r="BZ24" i="17"/>
  <c r="G28" i="5"/>
  <c r="G31" i="5" s="1"/>
  <c r="G8" i="5"/>
  <c r="G32" i="5" s="1"/>
  <c r="K31" i="7"/>
  <c r="CB8" i="17"/>
  <c r="CB43" i="17"/>
  <c r="CB19" i="17"/>
  <c r="CC15" i="17"/>
  <c r="H43" i="12"/>
  <c r="I22" i="12"/>
  <c r="I36" i="12"/>
  <c r="I37" i="12" s="1"/>
  <c r="I12" i="7" s="1"/>
  <c r="CA41" i="17"/>
  <c r="O14" i="12"/>
  <c r="O8" i="7" s="1"/>
  <c r="O53" i="12"/>
  <c r="BV40" i="17"/>
  <c r="BV42" i="17" s="1"/>
  <c r="BV26" i="17" s="1"/>
  <c r="BV25" i="17" s="1"/>
  <c r="BV30" i="17" s="1"/>
  <c r="BV31" i="17" s="1"/>
  <c r="BV6" i="17" s="1"/>
  <c r="BV38" i="17"/>
  <c r="BW35" i="17" s="1"/>
  <c r="BV36" i="17"/>
  <c r="CB27" i="17" l="1"/>
  <c r="N29" i="12"/>
  <c r="H6" i="7"/>
  <c r="H9" i="7" s="1"/>
  <c r="H13" i="7" s="1"/>
  <c r="H17" i="7"/>
  <c r="H21" i="7" s="1"/>
  <c r="H26" i="7" s="1"/>
  <c r="K7" i="12"/>
  <c r="K5" i="18" s="1"/>
  <c r="K9" i="18" s="1"/>
  <c r="J7" i="7"/>
  <c r="J40" i="12" s="1"/>
  <c r="J42" i="12" s="1"/>
  <c r="N30" i="7"/>
  <c r="T5" i="17"/>
  <c r="AF8" i="17"/>
  <c r="BE5" i="17"/>
  <c r="P11" i="6"/>
  <c r="P15" i="6" s="1"/>
  <c r="Q10" i="6"/>
  <c r="Q58" i="12" s="1"/>
  <c r="Q6" i="6"/>
  <c r="Q7" i="6" s="1"/>
  <c r="R5" i="6"/>
  <c r="P17" i="6"/>
  <c r="P18" i="6" s="1"/>
  <c r="O17" i="6"/>
  <c r="O18" i="6" s="1"/>
  <c r="CB32" i="17"/>
  <c r="BX18" i="17"/>
  <c r="BX20" i="17"/>
  <c r="BX5" i="17" s="1"/>
  <c r="L30" i="5"/>
  <c r="L16" i="8" s="1"/>
  <c r="L18" i="8" s="1"/>
  <c r="M20" i="5"/>
  <c r="M23" i="5" s="1"/>
  <c r="M25" i="5" s="1"/>
  <c r="I24" i="18"/>
  <c r="K5" i="12"/>
  <c r="AM121" i="17"/>
  <c r="AO121" i="17" s="1"/>
  <c r="AN121" i="17"/>
  <c r="AM178" i="17"/>
  <c r="AO178" i="17" s="1"/>
  <c r="AN178" i="17"/>
  <c r="AN179" i="17"/>
  <c r="AM179" i="17"/>
  <c r="AO179" i="17" s="1"/>
  <c r="AN182" i="17"/>
  <c r="AM182" i="17"/>
  <c r="AO182" i="17" s="1"/>
  <c r="AM69" i="17"/>
  <c r="AO69" i="17" s="1"/>
  <c r="AN69" i="17"/>
  <c r="AN5" i="17"/>
  <c r="AM5" i="17"/>
  <c r="AO5" i="17" s="1"/>
  <c r="BL5" i="17"/>
  <c r="BL184" i="17"/>
  <c r="BL119" i="17"/>
  <c r="BL125" i="17"/>
  <c r="BL121" i="17"/>
  <c r="BL11" i="17"/>
  <c r="BL183" i="17"/>
  <c r="BL177" i="17"/>
  <c r="BL7" i="17"/>
  <c r="BL178" i="17"/>
  <c r="BL69" i="17"/>
  <c r="BL68" i="17"/>
  <c r="BL182" i="17"/>
  <c r="BL8" i="17"/>
  <c r="BL62" i="17"/>
  <c r="BL12" i="17"/>
  <c r="BL127" i="17"/>
  <c r="BL13" i="17"/>
  <c r="BL126" i="17"/>
  <c r="BL179" i="17"/>
  <c r="BL176" i="17"/>
  <c r="BL64" i="17"/>
  <c r="BL120" i="17"/>
  <c r="BL6" i="17"/>
  <c r="BL63" i="17"/>
  <c r="BL122" i="17"/>
  <c r="BL70" i="17"/>
  <c r="BL65" i="17"/>
  <c r="AM62" i="17"/>
  <c r="AO62" i="17" s="1"/>
  <c r="AN62" i="17"/>
  <c r="AM177" i="17"/>
  <c r="AO177" i="17" s="1"/>
  <c r="AN177" i="17"/>
  <c r="AN119" i="17"/>
  <c r="AM119" i="17"/>
  <c r="AO119" i="17" s="1"/>
  <c r="AM12" i="17"/>
  <c r="AO12" i="17" s="1"/>
  <c r="AN12" i="17"/>
  <c r="AM63" i="17"/>
  <c r="AO63" i="17" s="1"/>
  <c r="AN63" i="17"/>
  <c r="AM184" i="17"/>
  <c r="AO184" i="17" s="1"/>
  <c r="AN184" i="17"/>
  <c r="AM68" i="17"/>
  <c r="AO68" i="17" s="1"/>
  <c r="AN68" i="17"/>
  <c r="AN122" i="17"/>
  <c r="AM122" i="17"/>
  <c r="AO122" i="17" s="1"/>
  <c r="AM125" i="17"/>
  <c r="AO125" i="17" s="1"/>
  <c r="AN125" i="17"/>
  <c r="AM120" i="17"/>
  <c r="AO120" i="17" s="1"/>
  <c r="AN120" i="17"/>
  <c r="AM65" i="17"/>
  <c r="AO65" i="17" s="1"/>
  <c r="AN65" i="17"/>
  <c r="AN176" i="17"/>
  <c r="AM176" i="17"/>
  <c r="AO176" i="17" s="1"/>
  <c r="AN64" i="17"/>
  <c r="AM64" i="17"/>
  <c r="AO64" i="17" s="1"/>
  <c r="AN8" i="17"/>
  <c r="AM8" i="17"/>
  <c r="AO8" i="17" s="1"/>
  <c r="AM127" i="17"/>
  <c r="AO127" i="17" s="1"/>
  <c r="AN127" i="17"/>
  <c r="AM6" i="17"/>
  <c r="AO6" i="17" s="1"/>
  <c r="AN6" i="17"/>
  <c r="AN7" i="17"/>
  <c r="AM7" i="17"/>
  <c r="AO7" i="17" s="1"/>
  <c r="AN13" i="17"/>
  <c r="AM13" i="17"/>
  <c r="AO13" i="17" s="1"/>
  <c r="AN11" i="17"/>
  <c r="AM11" i="17"/>
  <c r="AO11" i="17" s="1"/>
  <c r="AM70" i="17"/>
  <c r="AO70" i="17" s="1"/>
  <c r="AN70" i="17"/>
  <c r="AM126" i="17"/>
  <c r="AO126" i="17" s="1"/>
  <c r="AN126" i="17"/>
  <c r="AM183" i="17"/>
  <c r="AO183" i="17" s="1"/>
  <c r="AN183" i="17"/>
  <c r="P17" i="8"/>
  <c r="CC13" i="17"/>
  <c r="J34" i="12"/>
  <c r="BV37" i="17"/>
  <c r="BV7" i="17" s="1"/>
  <c r="O51" i="12"/>
  <c r="CC43" i="17"/>
  <c r="CC27" i="17" s="1"/>
  <c r="CC19" i="17"/>
  <c r="CD15" i="17"/>
  <c r="CC8" i="17"/>
  <c r="P11" i="8"/>
  <c r="P12" i="8" s="1"/>
  <c r="P16" i="18"/>
  <c r="CA29" i="17"/>
  <c r="I30" i="12"/>
  <c r="I14" i="18" s="1"/>
  <c r="P11" i="12"/>
  <c r="O41" i="12"/>
  <c r="L31" i="7"/>
  <c r="P14" i="12"/>
  <c r="P8" i="7" s="1"/>
  <c r="P53" i="12"/>
  <c r="I56" i="12"/>
  <c r="I57" i="12" s="1"/>
  <c r="I23" i="12" s="1"/>
  <c r="I50" i="12"/>
  <c r="I52" i="12" s="1"/>
  <c r="I13" i="12" s="1"/>
  <c r="I12" i="12" s="1"/>
  <c r="I17" i="12" s="1"/>
  <c r="I6" i="8"/>
  <c r="I24" i="12"/>
  <c r="I13" i="18" s="1"/>
  <c r="BC7" i="17" s="1"/>
  <c r="CB41" i="17"/>
  <c r="CA24" i="17"/>
  <c r="R11" i="5"/>
  <c r="R14" i="5" s="1"/>
  <c r="R29" i="5" s="1"/>
  <c r="Q29" i="5"/>
  <c r="Q15" i="8" s="1"/>
  <c r="I16" i="12"/>
  <c r="H45" i="12"/>
  <c r="H46" i="12" s="1"/>
  <c r="H47" i="12" s="1"/>
  <c r="Q35" i="12"/>
  <c r="Q6" i="12"/>
  <c r="H6" i="5" l="1"/>
  <c r="K8" i="12"/>
  <c r="K7" i="7" s="1"/>
  <c r="K40" i="12" s="1"/>
  <c r="K42" i="12" s="1"/>
  <c r="O30" i="7"/>
  <c r="P30" i="7" s="1"/>
  <c r="P29" i="12"/>
  <c r="P7" i="17"/>
  <c r="O7" i="17"/>
  <c r="V5" i="17"/>
  <c r="U5" i="17"/>
  <c r="Q11" i="6"/>
  <c r="Q15" i="6" s="1"/>
  <c r="Q17" i="6" s="1"/>
  <c r="R10" i="6"/>
  <c r="R6" i="6"/>
  <c r="R7" i="6" s="1"/>
  <c r="CC32" i="17"/>
  <c r="BX21" i="17"/>
  <c r="H35" i="5"/>
  <c r="H37" i="5" s="1"/>
  <c r="M30" i="5"/>
  <c r="M16" i="8" s="1"/>
  <c r="M18" i="8" s="1"/>
  <c r="N20" i="5"/>
  <c r="R16" i="5"/>
  <c r="AQ65" i="17"/>
  <c r="AP65" i="17"/>
  <c r="AR65" i="17" s="1"/>
  <c r="AQ6" i="17"/>
  <c r="AP6" i="17"/>
  <c r="AR6" i="17" s="1"/>
  <c r="AQ179" i="17"/>
  <c r="AP179" i="17"/>
  <c r="AR179" i="17" s="1"/>
  <c r="AP12" i="17"/>
  <c r="AR12" i="17" s="1"/>
  <c r="AQ12" i="17"/>
  <c r="AP68" i="17"/>
  <c r="AR68" i="17" s="1"/>
  <c r="AQ68" i="17"/>
  <c r="AQ177" i="17"/>
  <c r="AP177" i="17"/>
  <c r="AR177" i="17" s="1"/>
  <c r="AQ125" i="17"/>
  <c r="AP125" i="17"/>
  <c r="AR125" i="17" s="1"/>
  <c r="AQ70" i="17"/>
  <c r="AP70" i="17"/>
  <c r="AR70" i="17" s="1"/>
  <c r="AQ120" i="17"/>
  <c r="AP120" i="17"/>
  <c r="AR120" i="17" s="1"/>
  <c r="AQ126" i="17"/>
  <c r="AP126" i="17"/>
  <c r="AR126" i="17" s="1"/>
  <c r="AP62" i="17"/>
  <c r="AR62" i="17" s="1"/>
  <c r="AQ62" i="17"/>
  <c r="AQ69" i="17"/>
  <c r="AP69" i="17"/>
  <c r="AR69" i="17" s="1"/>
  <c r="AP183" i="17"/>
  <c r="AR183" i="17" s="1"/>
  <c r="AQ183" i="17"/>
  <c r="AP119" i="17"/>
  <c r="AR119" i="17" s="1"/>
  <c r="AQ119" i="17"/>
  <c r="AQ122" i="17"/>
  <c r="AP122" i="17"/>
  <c r="AR122" i="17" s="1"/>
  <c r="AQ64" i="17"/>
  <c r="AP64" i="17"/>
  <c r="AR64" i="17" s="1"/>
  <c r="AQ13" i="17"/>
  <c r="AP13" i="17"/>
  <c r="AR13" i="17" s="1"/>
  <c r="AQ8" i="17"/>
  <c r="AP8" i="17"/>
  <c r="AR8" i="17" s="1"/>
  <c r="AP178" i="17"/>
  <c r="AR178" i="17" s="1"/>
  <c r="AQ178" i="17"/>
  <c r="AQ11" i="17"/>
  <c r="AP11" i="17"/>
  <c r="AR11" i="17" s="1"/>
  <c r="AP184" i="17"/>
  <c r="AR184" i="17" s="1"/>
  <c r="AQ184" i="17"/>
  <c r="AP63" i="17"/>
  <c r="AR63" i="17" s="1"/>
  <c r="AQ63" i="17"/>
  <c r="AP176" i="17"/>
  <c r="AR176" i="17" s="1"/>
  <c r="AQ176" i="17"/>
  <c r="AP127" i="17"/>
  <c r="AR127" i="17" s="1"/>
  <c r="AQ127" i="17"/>
  <c r="AP182" i="17"/>
  <c r="AR182" i="17" s="1"/>
  <c r="AQ182" i="17"/>
  <c r="AQ7" i="17"/>
  <c r="AP7" i="17"/>
  <c r="AR7" i="17" s="1"/>
  <c r="AP121" i="17"/>
  <c r="AR121" i="17" s="1"/>
  <c r="AQ121" i="17"/>
  <c r="AP5" i="17"/>
  <c r="AR5" i="17" s="1"/>
  <c r="AQ5" i="17"/>
  <c r="I25" i="12"/>
  <c r="Q17" i="8"/>
  <c r="CD13" i="17"/>
  <c r="H7" i="8"/>
  <c r="R6" i="12"/>
  <c r="E62" i="6"/>
  <c r="F62" i="6" s="1"/>
  <c r="R35" i="12"/>
  <c r="E5" i="14"/>
  <c r="CB24" i="17"/>
  <c r="H32" i="7"/>
  <c r="H34" i="7" s="1"/>
  <c r="H28" i="5"/>
  <c r="H31" i="5" s="1"/>
  <c r="H8" i="5"/>
  <c r="H32" i="5" s="1"/>
  <c r="Q11" i="12"/>
  <c r="P41" i="12"/>
  <c r="E41" i="14"/>
  <c r="R15" i="8"/>
  <c r="E81" i="7"/>
  <c r="E71" i="5" s="1"/>
  <c r="Q14" i="12"/>
  <c r="Q8" i="7" s="1"/>
  <c r="Q53" i="12"/>
  <c r="I18" i="12"/>
  <c r="I12" i="18" s="1"/>
  <c r="BC6" i="17" s="1"/>
  <c r="P5" i="8"/>
  <c r="I31" i="12"/>
  <c r="I20" i="7" s="1"/>
  <c r="CB29" i="17"/>
  <c r="CC41" i="17"/>
  <c r="M31" i="7"/>
  <c r="O29" i="12"/>
  <c r="BW40" i="17"/>
  <c r="BW42" i="17" s="1"/>
  <c r="BW26" i="17" s="1"/>
  <c r="BW25" i="17" s="1"/>
  <c r="BW30" i="17" s="1"/>
  <c r="BW31" i="17" s="1"/>
  <c r="BW6" i="17" s="1"/>
  <c r="BW38" i="17"/>
  <c r="BX35" i="17" s="1"/>
  <c r="BW36" i="17"/>
  <c r="Q16" i="18"/>
  <c r="Q11" i="8"/>
  <c r="Q12" i="8" s="1"/>
  <c r="P51" i="12"/>
  <c r="CD19" i="17"/>
  <c r="CD8" i="17"/>
  <c r="CD43" i="17"/>
  <c r="CD27" i="17" s="1"/>
  <c r="CE15" i="17"/>
  <c r="O5" i="8"/>
  <c r="J36" i="12"/>
  <c r="J37" i="12" s="1"/>
  <c r="J12" i="7" s="1"/>
  <c r="L7" i="12" l="1"/>
  <c r="L5" i="18" s="1"/>
  <c r="BF5" i="17" s="1"/>
  <c r="L5" i="12"/>
  <c r="J22" i="12"/>
  <c r="I19" i="7"/>
  <c r="I43" i="12" s="1"/>
  <c r="W5" i="17"/>
  <c r="Q7" i="17"/>
  <c r="X5" i="17"/>
  <c r="P6" i="17"/>
  <c r="O6" i="17"/>
  <c r="Q18" i="6"/>
  <c r="Q30" i="7" s="1"/>
  <c r="F63" i="6"/>
  <c r="F64" i="6" s="1"/>
  <c r="F67" i="6"/>
  <c r="G62" i="6"/>
  <c r="Q29" i="12"/>
  <c r="R11" i="6"/>
  <c r="R15" i="6" s="1"/>
  <c r="CD32" i="17"/>
  <c r="BY18" i="17"/>
  <c r="BY20" i="17"/>
  <c r="BY5" i="17" s="1"/>
  <c r="Y5" i="17" s="1"/>
  <c r="N23" i="5"/>
  <c r="I19" i="18"/>
  <c r="I21" i="18" s="1"/>
  <c r="I25" i="18" s="1"/>
  <c r="I26" i="18" s="1"/>
  <c r="L8" i="12"/>
  <c r="L9" i="18"/>
  <c r="I19" i="12"/>
  <c r="BW37" i="17"/>
  <c r="BW7" i="17" s="1"/>
  <c r="CE13" i="17"/>
  <c r="R17" i="8"/>
  <c r="E67" i="14" s="1"/>
  <c r="E46" i="14"/>
  <c r="E86" i="7"/>
  <c r="K34" i="12"/>
  <c r="I44" i="12"/>
  <c r="J28" i="12"/>
  <c r="E65" i="14"/>
  <c r="E63" i="6"/>
  <c r="E64" i="6" s="1"/>
  <c r="R14" i="12"/>
  <c r="R8" i="7" s="1"/>
  <c r="R53" i="12"/>
  <c r="E6" i="14"/>
  <c r="E7" i="14" s="1"/>
  <c r="R16" i="18"/>
  <c r="E90" i="14" s="1"/>
  <c r="R11" i="8"/>
  <c r="J24" i="12"/>
  <c r="J13" i="18" s="1"/>
  <c r="BD7" i="17" s="1"/>
  <c r="N31" i="7"/>
  <c r="Q51" i="12"/>
  <c r="E67" i="6"/>
  <c r="R58" i="12"/>
  <c r="E10" i="14"/>
  <c r="BS72" i="17"/>
  <c r="H8" i="8"/>
  <c r="H20" i="8" s="1"/>
  <c r="H24" i="8" s="1"/>
  <c r="H25" i="8" s="1"/>
  <c r="I23" i="8" s="1"/>
  <c r="CE19" i="17"/>
  <c r="CE43" i="17"/>
  <c r="CE27" i="17" s="1"/>
  <c r="CE8" i="17"/>
  <c r="CD41" i="17"/>
  <c r="R11" i="12"/>
  <c r="Q41" i="12"/>
  <c r="J6" i="8"/>
  <c r="J50" i="12"/>
  <c r="J52" i="12" s="1"/>
  <c r="J13" i="12" s="1"/>
  <c r="J12" i="12" s="1"/>
  <c r="J17" i="12" s="1"/>
  <c r="J56" i="12"/>
  <c r="J57" i="12" s="1"/>
  <c r="J23" i="12" s="1"/>
  <c r="CC29" i="17"/>
  <c r="F68" i="5"/>
  <c r="F71" i="5" s="1"/>
  <c r="F73" i="5" s="1"/>
  <c r="CC24" i="17"/>
  <c r="Q5" i="8" l="1"/>
  <c r="M7" i="12"/>
  <c r="M5" i="18" s="1"/>
  <c r="L7" i="7"/>
  <c r="L40" i="12" s="1"/>
  <c r="L42" i="12" s="1"/>
  <c r="J16" i="12"/>
  <c r="J18" i="12" s="1"/>
  <c r="J12" i="18" s="1"/>
  <c r="BD6" i="17" s="1"/>
  <c r="I18" i="7"/>
  <c r="I45" i="12" s="1"/>
  <c r="I46" i="12" s="1"/>
  <c r="I47" i="12" s="1"/>
  <c r="I7" i="8" s="1"/>
  <c r="J24" i="18"/>
  <c r="I6" i="7"/>
  <c r="I9" i="7" s="1"/>
  <c r="I13" i="7" s="1"/>
  <c r="I17" i="7"/>
  <c r="I6" i="5" s="1"/>
  <c r="Q6" i="17"/>
  <c r="M9" i="18"/>
  <c r="BG5" i="17"/>
  <c r="R7" i="17"/>
  <c r="S7" i="17"/>
  <c r="Z5" i="17"/>
  <c r="F68" i="6"/>
  <c r="F72" i="6" s="1"/>
  <c r="F74" i="6" s="1"/>
  <c r="G67" i="6"/>
  <c r="G63" i="6"/>
  <c r="G64" i="6" s="1"/>
  <c r="H62" i="6"/>
  <c r="R17" i="6"/>
  <c r="R18" i="6" s="1"/>
  <c r="R5" i="8" s="1"/>
  <c r="CE32" i="17"/>
  <c r="BY21" i="17"/>
  <c r="O20" i="5"/>
  <c r="N30" i="5"/>
  <c r="N16" i="8" s="1"/>
  <c r="N18" i="8" s="1"/>
  <c r="N25" i="5"/>
  <c r="M5" i="12"/>
  <c r="J25" i="12"/>
  <c r="E11" i="14"/>
  <c r="E15" i="14" s="1"/>
  <c r="BS70" i="17"/>
  <c r="G70" i="17" s="1"/>
  <c r="H70" i="17" s="1"/>
  <c r="F74" i="8"/>
  <c r="F63" i="12"/>
  <c r="F92" i="12"/>
  <c r="O31" i="7"/>
  <c r="E68" i="6"/>
  <c r="E72" i="6" s="1"/>
  <c r="R51" i="12"/>
  <c r="J30" i="12"/>
  <c r="J14" i="18" s="1"/>
  <c r="R12" i="8"/>
  <c r="E61" i="14"/>
  <c r="K36" i="12"/>
  <c r="K37" i="12" s="1"/>
  <c r="K12" i="7" s="1"/>
  <c r="CD24" i="17"/>
  <c r="G68" i="5"/>
  <c r="G71" i="5" s="1"/>
  <c r="G73" i="5" s="1"/>
  <c r="F86" i="5"/>
  <c r="F72" i="8" s="1"/>
  <c r="CD29" i="17"/>
  <c r="CE41" i="17"/>
  <c r="BS100" i="17"/>
  <c r="BT72" i="17"/>
  <c r="BS76" i="17"/>
  <c r="BS65" i="17"/>
  <c r="BX40" i="17"/>
  <c r="BX42" i="17" s="1"/>
  <c r="BX26" i="17" s="1"/>
  <c r="BX25" i="17" s="1"/>
  <c r="BX30" i="17" s="1"/>
  <c r="BX31" i="17" s="1"/>
  <c r="BX6" i="17" s="1"/>
  <c r="BX38" i="17"/>
  <c r="BY35" i="17" s="1"/>
  <c r="BX36" i="17"/>
  <c r="M8" i="12" l="1"/>
  <c r="M7" i="7" s="1"/>
  <c r="M40" i="12" s="1"/>
  <c r="M42" i="12" s="1"/>
  <c r="I35" i="5"/>
  <c r="I21" i="7"/>
  <c r="I26" i="7" s="1"/>
  <c r="I32" i="7" s="1"/>
  <c r="R29" i="12"/>
  <c r="R30" i="7"/>
  <c r="J19" i="7"/>
  <c r="J43" i="12" s="1"/>
  <c r="AA5" i="17"/>
  <c r="E74" i="6"/>
  <c r="E75" i="6" s="1"/>
  <c r="S6" i="17"/>
  <c r="R6" i="17"/>
  <c r="F75" i="6"/>
  <c r="T7" i="17"/>
  <c r="G68" i="6"/>
  <c r="G72" i="6" s="1"/>
  <c r="G74" i="6" s="1"/>
  <c r="G75" i="6" s="1"/>
  <c r="H67" i="6"/>
  <c r="H63" i="6"/>
  <c r="H64" i="6" s="1"/>
  <c r="I62" i="6"/>
  <c r="E17" i="14"/>
  <c r="E18" i="14" s="1"/>
  <c r="BZ20" i="17"/>
  <c r="BZ5" i="17" s="1"/>
  <c r="AB5" i="17" s="1"/>
  <c r="BZ18" i="17"/>
  <c r="O23" i="5"/>
  <c r="K22" i="12"/>
  <c r="K24" i="12" s="1"/>
  <c r="K13" i="18" s="1"/>
  <c r="BE7" i="17" s="1"/>
  <c r="J19" i="18"/>
  <c r="J21" i="18" s="1"/>
  <c r="J25" i="18" s="1"/>
  <c r="J26" i="18" s="1"/>
  <c r="BT70" i="17"/>
  <c r="J70" i="17" s="1"/>
  <c r="K70" i="17" s="1"/>
  <c r="G74" i="8"/>
  <c r="J19" i="12"/>
  <c r="J31" i="12"/>
  <c r="R41" i="12"/>
  <c r="E25" i="14"/>
  <c r="E65" i="7"/>
  <c r="BS98" i="17"/>
  <c r="K56" i="12"/>
  <c r="K57" i="12" s="1"/>
  <c r="K23" i="12" s="1"/>
  <c r="K50" i="12"/>
  <c r="K52" i="12" s="1"/>
  <c r="K13" i="12" s="1"/>
  <c r="K12" i="12" s="1"/>
  <c r="K17" i="12" s="1"/>
  <c r="K6" i="8"/>
  <c r="I28" i="5"/>
  <c r="I31" i="5" s="1"/>
  <c r="I8" i="5"/>
  <c r="I32" i="5" s="1"/>
  <c r="F115" i="12"/>
  <c r="F71" i="12"/>
  <c r="F65" i="7" s="1"/>
  <c r="F110" i="12"/>
  <c r="CE29" i="17"/>
  <c r="BX37" i="17"/>
  <c r="BX7" i="17" s="1"/>
  <c r="H68" i="5"/>
  <c r="H71" i="5" s="1"/>
  <c r="H73" i="5" s="1"/>
  <c r="G86" i="5"/>
  <c r="G72" i="8" s="1"/>
  <c r="E62" i="14"/>
  <c r="G63" i="12"/>
  <c r="G115" i="12"/>
  <c r="G92" i="12"/>
  <c r="CE24" i="17"/>
  <c r="I37" i="5"/>
  <c r="P31" i="7"/>
  <c r="F68" i="8"/>
  <c r="F73" i="18"/>
  <c r="AZ65" i="17" s="1"/>
  <c r="I8" i="8"/>
  <c r="I20" i="8" s="1"/>
  <c r="I24" i="8" s="1"/>
  <c r="I25" i="8" s="1"/>
  <c r="J23" i="8" s="1"/>
  <c r="BT76" i="17"/>
  <c r="BT100" i="17"/>
  <c r="BT65" i="17"/>
  <c r="BU72" i="17"/>
  <c r="E55" i="14"/>
  <c r="L34" i="12"/>
  <c r="N7" i="12" l="1"/>
  <c r="N5" i="18" s="1"/>
  <c r="N5" i="12"/>
  <c r="J20" i="7"/>
  <c r="J44" i="12" s="1"/>
  <c r="K16" i="12"/>
  <c r="K18" i="12" s="1"/>
  <c r="K12" i="18" s="1"/>
  <c r="BE6" i="17" s="1"/>
  <c r="J18" i="7"/>
  <c r="J6" i="7"/>
  <c r="J9" i="7" s="1"/>
  <c r="J13" i="7" s="1"/>
  <c r="J17" i="7"/>
  <c r="N9" i="18"/>
  <c r="BH5" i="17"/>
  <c r="T6" i="17"/>
  <c r="AC5" i="17"/>
  <c r="U7" i="17"/>
  <c r="V7" i="17"/>
  <c r="H68" i="6"/>
  <c r="H72" i="6" s="1"/>
  <c r="H74" i="6" s="1"/>
  <c r="H75" i="6" s="1"/>
  <c r="F65" i="17"/>
  <c r="G65" i="17"/>
  <c r="I63" i="6"/>
  <c r="I64" i="6" s="1"/>
  <c r="I67" i="6"/>
  <c r="J62" i="6"/>
  <c r="BZ21" i="17"/>
  <c r="CA18" i="17" s="1"/>
  <c r="P20" i="5"/>
  <c r="O30" i="5"/>
  <c r="O16" i="8" s="1"/>
  <c r="O18" i="8" s="1"/>
  <c r="O25" i="5"/>
  <c r="I34" i="7"/>
  <c r="N8" i="12"/>
  <c r="J45" i="12"/>
  <c r="K28" i="12"/>
  <c r="K30" i="12" s="1"/>
  <c r="K14" i="18" s="1"/>
  <c r="K25" i="12"/>
  <c r="K24" i="18"/>
  <c r="BU70" i="17"/>
  <c r="M70" i="17" s="1"/>
  <c r="N70" i="17" s="1"/>
  <c r="H74" i="8"/>
  <c r="BY40" i="17"/>
  <c r="BY42" i="17" s="1"/>
  <c r="BY26" i="17" s="1"/>
  <c r="BY25" i="17" s="1"/>
  <c r="BY30" i="17" s="1"/>
  <c r="BY31" i="17" s="1"/>
  <c r="BY6" i="17" s="1"/>
  <c r="BY38" i="17"/>
  <c r="BZ35" i="17" s="1"/>
  <c r="BY36" i="17"/>
  <c r="L36" i="12"/>
  <c r="L37" i="12" s="1"/>
  <c r="L12" i="7" s="1"/>
  <c r="BT98" i="17"/>
  <c r="G68" i="8"/>
  <c r="G69" i="8" s="1"/>
  <c r="G73" i="18"/>
  <c r="BA65" i="17" s="1"/>
  <c r="H86" i="5"/>
  <c r="H72" i="8" s="1"/>
  <c r="I68" i="5"/>
  <c r="I71" i="5" s="1"/>
  <c r="I73" i="5" s="1"/>
  <c r="G68" i="12"/>
  <c r="F98" i="12"/>
  <c r="F86" i="12"/>
  <c r="F62" i="8"/>
  <c r="F69" i="8"/>
  <c r="H92" i="12"/>
  <c r="H63" i="12"/>
  <c r="H115" i="12"/>
  <c r="BU100" i="17"/>
  <c r="BU65" i="17"/>
  <c r="BU76" i="17"/>
  <c r="BV72" i="17"/>
  <c r="Q31" i="7"/>
  <c r="G110" i="12"/>
  <c r="G71" i="12"/>
  <c r="G65" i="7" s="1"/>
  <c r="F108" i="12"/>
  <c r="BR84" i="17"/>
  <c r="BS84" i="17" s="1"/>
  <c r="BT84" i="17" s="1"/>
  <c r="E71" i="12"/>
  <c r="F68" i="12" s="1"/>
  <c r="E98" i="12"/>
  <c r="E75" i="3"/>
  <c r="J35" i="5" l="1"/>
  <c r="J37" i="5" s="1"/>
  <c r="J21" i="7"/>
  <c r="J26" i="7" s="1"/>
  <c r="J32" i="7" s="1"/>
  <c r="J34" i="7" s="1"/>
  <c r="O5" i="12"/>
  <c r="N7" i="7"/>
  <c r="N40" i="12" s="1"/>
  <c r="N42" i="12" s="1"/>
  <c r="L22" i="12"/>
  <c r="L24" i="12" s="1"/>
  <c r="L13" i="18" s="1"/>
  <c r="BF7" i="17" s="1"/>
  <c r="K19" i="7"/>
  <c r="K43" i="12" s="1"/>
  <c r="J46" i="12"/>
  <c r="J47" i="12" s="1"/>
  <c r="J7" i="8" s="1"/>
  <c r="J8" i="8" s="1"/>
  <c r="J20" i="8" s="1"/>
  <c r="J24" i="8" s="1"/>
  <c r="J25" i="8" s="1"/>
  <c r="K23" i="8" s="1"/>
  <c r="AD5" i="17"/>
  <c r="W7" i="17"/>
  <c r="V6" i="17"/>
  <c r="U6" i="17"/>
  <c r="I65" i="17"/>
  <c r="J65" i="17"/>
  <c r="H65" i="17"/>
  <c r="I68" i="6"/>
  <c r="I72" i="6" s="1"/>
  <c r="I74" i="6" s="1"/>
  <c r="J63" i="6"/>
  <c r="J64" i="6" s="1"/>
  <c r="J67" i="6"/>
  <c r="K62" i="6"/>
  <c r="BU84" i="17"/>
  <c r="CA20" i="17"/>
  <c r="CA5" i="17" s="1"/>
  <c r="AE5" i="17" s="1"/>
  <c r="P23" i="5"/>
  <c r="O7" i="12"/>
  <c r="O5" i="18" s="1"/>
  <c r="O9" i="18" s="1"/>
  <c r="J6" i="5"/>
  <c r="J28" i="5" s="1"/>
  <c r="J31" i="5" s="1"/>
  <c r="K31" i="12"/>
  <c r="K19" i="18"/>
  <c r="K21" i="18" s="1"/>
  <c r="K25" i="18" s="1"/>
  <c r="K26" i="18" s="1"/>
  <c r="BV70" i="17"/>
  <c r="P70" i="17" s="1"/>
  <c r="Q70" i="17" s="1"/>
  <c r="I74" i="8"/>
  <c r="M34" i="12"/>
  <c r="H110" i="12"/>
  <c r="H71" i="12"/>
  <c r="H65" i="7" s="1"/>
  <c r="E87" i="7"/>
  <c r="F87" i="7" s="1"/>
  <c r="E47" i="14"/>
  <c r="E48" i="14" s="1"/>
  <c r="R31" i="7"/>
  <c r="BU98" i="17"/>
  <c r="H68" i="12"/>
  <c r="G98" i="12"/>
  <c r="BV76" i="17"/>
  <c r="BV100" i="17"/>
  <c r="BV65" i="17"/>
  <c r="BW72" i="17"/>
  <c r="BY37" i="17"/>
  <c r="BY7" i="17" s="1"/>
  <c r="G108" i="12"/>
  <c r="H68" i="8"/>
  <c r="H73" i="18"/>
  <c r="BB65" i="17" s="1"/>
  <c r="G62" i="8"/>
  <c r="K19" i="12"/>
  <c r="K18" i="7" s="1"/>
  <c r="BS81" i="17"/>
  <c r="I92" i="12"/>
  <c r="I63" i="12"/>
  <c r="I86" i="5"/>
  <c r="I72" i="8" s="1"/>
  <c r="J68" i="5"/>
  <c r="J71" i="5" s="1"/>
  <c r="J73" i="5" s="1"/>
  <c r="L50" i="12"/>
  <c r="L52" i="12" s="1"/>
  <c r="L13" i="12" s="1"/>
  <c r="L12" i="12" s="1"/>
  <c r="L17" i="12" s="1"/>
  <c r="L56" i="12"/>
  <c r="L57" i="12" s="1"/>
  <c r="L23" i="12" s="1"/>
  <c r="L6" i="8"/>
  <c r="G87" i="7" l="1"/>
  <c r="F88" i="7"/>
  <c r="K6" i="7"/>
  <c r="K9" i="7" s="1"/>
  <c r="K13" i="7" s="1"/>
  <c r="K17" i="7"/>
  <c r="K6" i="5" s="1"/>
  <c r="L28" i="12"/>
  <c r="L30" i="12" s="1"/>
  <c r="L14" i="18" s="1"/>
  <c r="K20" i="7"/>
  <c r="K44" i="12" s="1"/>
  <c r="I75" i="6"/>
  <c r="W6" i="17"/>
  <c r="AF5" i="17"/>
  <c r="L65" i="17"/>
  <c r="M65" i="17"/>
  <c r="K65" i="17"/>
  <c r="Y7" i="17"/>
  <c r="X7" i="17"/>
  <c r="J68" i="6"/>
  <c r="J72" i="6" s="1"/>
  <c r="J74" i="6" s="1"/>
  <c r="J75" i="6" s="1"/>
  <c r="K63" i="6"/>
  <c r="K64" i="6" s="1"/>
  <c r="K67" i="6"/>
  <c r="L62" i="6"/>
  <c r="BV84" i="17"/>
  <c r="CA21" i="17"/>
  <c r="Q20" i="5"/>
  <c r="P30" i="5"/>
  <c r="P16" i="8" s="1"/>
  <c r="P18" i="8" s="1"/>
  <c r="P25" i="5"/>
  <c r="L24" i="18"/>
  <c r="O8" i="12"/>
  <c r="O7" i="7" s="1"/>
  <c r="J8" i="5"/>
  <c r="J32" i="5" s="1"/>
  <c r="L25" i="12"/>
  <c r="J74" i="8"/>
  <c r="BW70" i="17"/>
  <c r="S70" i="17" s="1"/>
  <c r="T70" i="17" s="1"/>
  <c r="J63" i="12"/>
  <c r="J92" i="12"/>
  <c r="J115" i="12"/>
  <c r="I115" i="12"/>
  <c r="H86" i="12"/>
  <c r="M36" i="12"/>
  <c r="M37" i="12" s="1"/>
  <c r="M12" i="7" s="1"/>
  <c r="G86" i="12"/>
  <c r="H69" i="8"/>
  <c r="BW65" i="17"/>
  <c r="BX72" i="17"/>
  <c r="BW100" i="17"/>
  <c r="BW76" i="17"/>
  <c r="I68" i="8"/>
  <c r="I69" i="8" s="1"/>
  <c r="I73" i="18"/>
  <c r="BC65" i="17" s="1"/>
  <c r="K45" i="12"/>
  <c r="L16" i="12"/>
  <c r="BV98" i="17"/>
  <c r="BZ40" i="17"/>
  <c r="BZ42" i="17" s="1"/>
  <c r="BZ26" i="17" s="1"/>
  <c r="BZ25" i="17" s="1"/>
  <c r="BZ30" i="17" s="1"/>
  <c r="BZ31" i="17" s="1"/>
  <c r="BZ6" i="17" s="1"/>
  <c r="BZ38" i="17"/>
  <c r="CA35" i="17" s="1"/>
  <c r="BZ36" i="17"/>
  <c r="I110" i="12"/>
  <c r="I71" i="12"/>
  <c r="I65" i="7" s="1"/>
  <c r="H98" i="12"/>
  <c r="I68" i="12"/>
  <c r="J86" i="5"/>
  <c r="J72" i="8" s="1"/>
  <c r="K68" i="5"/>
  <c r="K71" i="5" s="1"/>
  <c r="K73" i="5" s="1"/>
  <c r="BT81" i="17"/>
  <c r="E88" i="7"/>
  <c r="H108" i="12"/>
  <c r="K35" i="5" l="1"/>
  <c r="H87" i="7"/>
  <c r="G88" i="7"/>
  <c r="K21" i="7"/>
  <c r="K26" i="7" s="1"/>
  <c r="K32" i="7" s="1"/>
  <c r="K34" i="7" s="1"/>
  <c r="M22" i="12"/>
  <c r="M24" i="12" s="1"/>
  <c r="M13" i="18" s="1"/>
  <c r="BG7" i="17" s="1"/>
  <c r="L19" i="7"/>
  <c r="L43" i="12" s="1"/>
  <c r="N65" i="17"/>
  <c r="P65" i="17"/>
  <c r="O65" i="17"/>
  <c r="Z7" i="17"/>
  <c r="K68" i="6"/>
  <c r="K72" i="6" s="1"/>
  <c r="K74" i="6" s="1"/>
  <c r="L67" i="6"/>
  <c r="L63" i="6"/>
  <c r="L64" i="6" s="1"/>
  <c r="M62" i="6"/>
  <c r="BW84" i="17"/>
  <c r="CB20" i="17"/>
  <c r="CB5" i="17" s="1"/>
  <c r="CB18" i="17"/>
  <c r="K46" i="12"/>
  <c r="K47" i="12" s="1"/>
  <c r="K7" i="8" s="1"/>
  <c r="Q23" i="5"/>
  <c r="P7" i="12"/>
  <c r="P5" i="18" s="1"/>
  <c r="P9" i="18" s="1"/>
  <c r="P5" i="12"/>
  <c r="O40" i="12"/>
  <c r="O42" i="12" s="1"/>
  <c r="BZ37" i="17"/>
  <c r="BZ7" i="17" s="1"/>
  <c r="BX70" i="17"/>
  <c r="V70" i="17" s="1"/>
  <c r="W70" i="17" s="1"/>
  <c r="K74" i="8"/>
  <c r="H62" i="8"/>
  <c r="K37" i="5"/>
  <c r="L68" i="5"/>
  <c r="L71" i="5" s="1"/>
  <c r="L73" i="5" s="1"/>
  <c r="K86" i="5"/>
  <c r="K72" i="8" s="1"/>
  <c r="I98" i="12"/>
  <c r="J68" i="12"/>
  <c r="BW98" i="17"/>
  <c r="J73" i="18"/>
  <c r="BD65" i="17" s="1"/>
  <c r="J68" i="8"/>
  <c r="J110" i="12"/>
  <c r="J71" i="12"/>
  <c r="J65" i="7" s="1"/>
  <c r="BU81" i="17"/>
  <c r="I108" i="12"/>
  <c r="L18" i="12"/>
  <c r="L12" i="18" s="1"/>
  <c r="L31" i="12"/>
  <c r="L20" i="7" s="1"/>
  <c r="BY72" i="17"/>
  <c r="BX100" i="17"/>
  <c r="BX76" i="17"/>
  <c r="BX65" i="17"/>
  <c r="M6" i="8"/>
  <c r="M50" i="12"/>
  <c r="M52" i="12" s="1"/>
  <c r="M13" i="12" s="1"/>
  <c r="M12" i="12" s="1"/>
  <c r="M17" i="12" s="1"/>
  <c r="M56" i="12"/>
  <c r="M57" i="12" s="1"/>
  <c r="M23" i="12" s="1"/>
  <c r="I86" i="12"/>
  <c r="N34" i="12"/>
  <c r="K92" i="12"/>
  <c r="K63" i="12"/>
  <c r="K115" i="12"/>
  <c r="K28" i="5"/>
  <c r="K31" i="5" s="1"/>
  <c r="K8" i="5"/>
  <c r="K32" i="5" s="1"/>
  <c r="I87" i="7" l="1"/>
  <c r="H88" i="7"/>
  <c r="Q65" i="17"/>
  <c r="AA7" i="17"/>
  <c r="AB7" i="17"/>
  <c r="L19" i="18"/>
  <c r="L21" i="18" s="1"/>
  <c r="L25" i="18" s="1"/>
  <c r="L26" i="18" s="1"/>
  <c r="BF6" i="17"/>
  <c r="S65" i="17"/>
  <c r="R65" i="17"/>
  <c r="T65" i="17" s="1"/>
  <c r="K75" i="6"/>
  <c r="L68" i="6"/>
  <c r="L72" i="6" s="1"/>
  <c r="L74" i="6" s="1"/>
  <c r="L75" i="6" s="1"/>
  <c r="M67" i="6"/>
  <c r="M63" i="6"/>
  <c r="M64" i="6" s="1"/>
  <c r="N62" i="6"/>
  <c r="BX84" i="17"/>
  <c r="CB21" i="17"/>
  <c r="R20" i="5"/>
  <c r="Q30" i="5"/>
  <c r="Q16" i="8" s="1"/>
  <c r="Q18" i="8" s="1"/>
  <c r="Q25" i="5"/>
  <c r="P8" i="12"/>
  <c r="P7" i="7" s="1"/>
  <c r="K86" i="12"/>
  <c r="M25" i="12"/>
  <c r="L74" i="8"/>
  <c r="BY70" i="17"/>
  <c r="Y70" i="17" s="1"/>
  <c r="Z70" i="17" s="1"/>
  <c r="BX98" i="17"/>
  <c r="K110" i="12"/>
  <c r="K71" i="12"/>
  <c r="K65" i="7" s="1"/>
  <c r="K68" i="8"/>
  <c r="K69" i="8" s="1"/>
  <c r="K73" i="18"/>
  <c r="BE65" i="17" s="1"/>
  <c r="I62" i="8"/>
  <c r="BZ72" i="17"/>
  <c r="BY100" i="17"/>
  <c r="BY65" i="17"/>
  <c r="BY76" i="17"/>
  <c r="CA40" i="17"/>
  <c r="CA42" i="17" s="1"/>
  <c r="CA26" i="17" s="1"/>
  <c r="CA25" i="17" s="1"/>
  <c r="CA30" i="17" s="1"/>
  <c r="CA31" i="17" s="1"/>
  <c r="CA6" i="17" s="1"/>
  <c r="CA38" i="17"/>
  <c r="CB35" i="17" s="1"/>
  <c r="CA36" i="17"/>
  <c r="L63" i="12"/>
  <c r="L92" i="12"/>
  <c r="L115" i="12"/>
  <c r="N36" i="12"/>
  <c r="J86" i="12"/>
  <c r="L44" i="12"/>
  <c r="M28" i="12"/>
  <c r="BV81" i="17"/>
  <c r="J98" i="12"/>
  <c r="K68" i="12"/>
  <c r="J108" i="12"/>
  <c r="L86" i="5"/>
  <c r="L72" i="8" s="1"/>
  <c r="M68" i="5"/>
  <c r="M71" i="5" s="1"/>
  <c r="K8" i="8"/>
  <c r="K20" i="8" s="1"/>
  <c r="K24" i="8" s="1"/>
  <c r="K25" i="8" s="1"/>
  <c r="L23" i="8" s="1"/>
  <c r="L19" i="12"/>
  <c r="L18" i="7" s="1"/>
  <c r="J69" i="8"/>
  <c r="J87" i="7" l="1"/>
  <c r="I88" i="7"/>
  <c r="M19" i="7"/>
  <c r="M43" i="12" s="1"/>
  <c r="L6" i="7"/>
  <c r="L9" i="7" s="1"/>
  <c r="L13" i="7" s="1"/>
  <c r="L17" i="7"/>
  <c r="L21" i="7" s="1"/>
  <c r="L26" i="7" s="1"/>
  <c r="M24" i="18"/>
  <c r="AC7" i="17"/>
  <c r="X6" i="17"/>
  <c r="Y6" i="17"/>
  <c r="U65" i="17"/>
  <c r="V65" i="17"/>
  <c r="M68" i="6"/>
  <c r="M72" i="6" s="1"/>
  <c r="M74" i="6" s="1"/>
  <c r="N63" i="6"/>
  <c r="N64" i="6" s="1"/>
  <c r="N67" i="6"/>
  <c r="O62" i="6"/>
  <c r="L86" i="12"/>
  <c r="BY84" i="17"/>
  <c r="CC20" i="17"/>
  <c r="CC5" i="17" s="1"/>
  <c r="CC18" i="17"/>
  <c r="R23" i="5"/>
  <c r="R25" i="5" s="1"/>
  <c r="Q7" i="12"/>
  <c r="Q5" i="18" s="1"/>
  <c r="Q9" i="18" s="1"/>
  <c r="P40" i="12"/>
  <c r="P42" i="12" s="1"/>
  <c r="Q5" i="12"/>
  <c r="N22" i="12"/>
  <c r="N24" i="12" s="1"/>
  <c r="N13" i="18" s="1"/>
  <c r="BH7" i="17" s="1"/>
  <c r="K62" i="8"/>
  <c r="J62" i="8"/>
  <c r="BZ70" i="17"/>
  <c r="AB70" i="17" s="1"/>
  <c r="AC70" i="17" s="1"/>
  <c r="M74" i="8"/>
  <c r="CA37" i="17"/>
  <c r="CA7" i="17" s="1"/>
  <c r="L110" i="12"/>
  <c r="L71" i="12"/>
  <c r="L65" i="7" s="1"/>
  <c r="BZ76" i="17"/>
  <c r="BZ100" i="17"/>
  <c r="CA72" i="17"/>
  <c r="BZ65" i="17"/>
  <c r="N68" i="5"/>
  <c r="N71" i="5" s="1"/>
  <c r="N73" i="5" s="1"/>
  <c r="M86" i="5"/>
  <c r="M72" i="8" s="1"/>
  <c r="M73" i="5"/>
  <c r="L73" i="18"/>
  <c r="BF65" i="17" s="1"/>
  <c r="L68" i="8"/>
  <c r="M30" i="12"/>
  <c r="M14" i="18" s="1"/>
  <c r="N50" i="12"/>
  <c r="N52" i="12" s="1"/>
  <c r="N13" i="12" s="1"/>
  <c r="N12" i="12" s="1"/>
  <c r="N17" i="12" s="1"/>
  <c r="N56" i="12"/>
  <c r="N57" i="12" s="1"/>
  <c r="N23" i="12" s="1"/>
  <c r="N6" i="8"/>
  <c r="M63" i="12"/>
  <c r="M92" i="12"/>
  <c r="M115" i="12"/>
  <c r="K98" i="12"/>
  <c r="L68" i="12"/>
  <c r="M16" i="12"/>
  <c r="L45" i="12"/>
  <c r="L46" i="12" s="1"/>
  <c r="L47" i="12" s="1"/>
  <c r="BW81" i="17"/>
  <c r="N37" i="12"/>
  <c r="N12" i="7" s="1"/>
  <c r="BY98" i="17"/>
  <c r="K108" i="12"/>
  <c r="L35" i="5" l="1"/>
  <c r="K87" i="7"/>
  <c r="J88" i="7"/>
  <c r="L6" i="5"/>
  <c r="L28" i="5" s="1"/>
  <c r="L31" i="5" s="1"/>
  <c r="M75" i="6"/>
  <c r="AD7" i="17"/>
  <c r="AE7" i="17"/>
  <c r="W65" i="17"/>
  <c r="X65" i="17"/>
  <c r="Y65" i="17"/>
  <c r="Z6" i="17"/>
  <c r="N68" i="6"/>
  <c r="N72" i="6" s="1"/>
  <c r="N74" i="6" s="1"/>
  <c r="N75" i="6" s="1"/>
  <c r="O67" i="6"/>
  <c r="O63" i="6"/>
  <c r="O64" i="6" s="1"/>
  <c r="P62" i="6"/>
  <c r="BZ84" i="17"/>
  <c r="CC21" i="17"/>
  <c r="R30" i="5"/>
  <c r="Q8" i="12"/>
  <c r="Q7" i="7" s="1"/>
  <c r="M86" i="12"/>
  <c r="N74" i="8"/>
  <c r="CA70" i="17"/>
  <c r="AE70" i="17" s="1"/>
  <c r="AF70" i="17" s="1"/>
  <c r="N25" i="12"/>
  <c r="L7" i="8"/>
  <c r="L8" i="8" s="1"/>
  <c r="L20" i="8" s="1"/>
  <c r="L24" i="8" s="1"/>
  <c r="L25" i="8" s="1"/>
  <c r="M23" i="8" s="1"/>
  <c r="N63" i="12"/>
  <c r="N92" i="12"/>
  <c r="N115" i="12"/>
  <c r="M68" i="8"/>
  <c r="M69" i="8" s="1"/>
  <c r="M73" i="18"/>
  <c r="BG65" i="17" s="1"/>
  <c r="O34" i="12"/>
  <c r="L62" i="8"/>
  <c r="BX81" i="17"/>
  <c r="M18" i="12"/>
  <c r="M12" i="18" s="1"/>
  <c r="M31" i="12"/>
  <c r="M20" i="7" s="1"/>
  <c r="L69" i="8"/>
  <c r="L32" i="7"/>
  <c r="L34" i="7" s="1"/>
  <c r="CB72" i="17"/>
  <c r="CA100" i="17"/>
  <c r="CA76" i="17"/>
  <c r="CA65" i="17"/>
  <c r="L37" i="5"/>
  <c r="M110" i="12"/>
  <c r="M71" i="12"/>
  <c r="M65" i="7" s="1"/>
  <c r="O68" i="5"/>
  <c r="O71" i="5" s="1"/>
  <c r="O73" i="5" s="1"/>
  <c r="N86" i="5"/>
  <c r="N72" i="8" s="1"/>
  <c r="BZ98" i="17"/>
  <c r="M68" i="12"/>
  <c r="L98" i="12"/>
  <c r="L108" i="12"/>
  <c r="L8" i="5" l="1"/>
  <c r="L32" i="5" s="1"/>
  <c r="L87" i="7"/>
  <c r="K88" i="7"/>
  <c r="O22" i="12"/>
  <c r="O24" i="12" s="1"/>
  <c r="O13" i="18" s="1"/>
  <c r="N19" i="7"/>
  <c r="N43" i="12" s="1"/>
  <c r="AF7" i="17"/>
  <c r="M19" i="18"/>
  <c r="M21" i="18" s="1"/>
  <c r="M25" i="18" s="1"/>
  <c r="M26" i="18" s="1"/>
  <c r="N24" i="18" s="1"/>
  <c r="BG6" i="17"/>
  <c r="AA65" i="17"/>
  <c r="AB65" i="17"/>
  <c r="Z65" i="17"/>
  <c r="O68" i="6"/>
  <c r="O72" i="6" s="1"/>
  <c r="O74" i="6" s="1"/>
  <c r="P67" i="6"/>
  <c r="P63" i="6"/>
  <c r="P64" i="6" s="1"/>
  <c r="Q62" i="6"/>
  <c r="CA84" i="17"/>
  <c r="CD20" i="17"/>
  <c r="CD5" i="17" s="1"/>
  <c r="CD18" i="17"/>
  <c r="E42" i="14"/>
  <c r="R16" i="8"/>
  <c r="E82" i="7"/>
  <c r="E80" i="5" s="1"/>
  <c r="F77" i="5" s="1"/>
  <c r="F80" i="5" s="1"/>
  <c r="R5" i="12"/>
  <c r="Q40" i="12"/>
  <c r="Q42" i="12" s="1"/>
  <c r="R7" i="12"/>
  <c r="R5" i="18" s="1"/>
  <c r="M62" i="8"/>
  <c r="M19" i="12"/>
  <c r="O74" i="8"/>
  <c r="CB70" i="17"/>
  <c r="N68" i="12"/>
  <c r="M98" i="12"/>
  <c r="N110" i="12"/>
  <c r="N71" i="12"/>
  <c r="N65" i="7" s="1"/>
  <c r="P68" i="5"/>
  <c r="P71" i="5" s="1"/>
  <c r="P73" i="5" s="1"/>
  <c r="O86" i="5"/>
  <c r="O72" i="8" s="1"/>
  <c r="M108" i="12"/>
  <c r="CA98" i="17"/>
  <c r="BY81" i="17"/>
  <c r="CB65" i="17"/>
  <c r="CB76" i="17"/>
  <c r="CB100" i="17"/>
  <c r="CC72" i="17"/>
  <c r="N28" i="12"/>
  <c r="M44" i="12"/>
  <c r="CB40" i="17"/>
  <c r="CB42" i="17" s="1"/>
  <c r="CB26" i="17" s="1"/>
  <c r="CB25" i="17" s="1"/>
  <c r="CB30" i="17" s="1"/>
  <c r="CB31" i="17" s="1"/>
  <c r="CB6" i="17" s="1"/>
  <c r="CB36" i="17"/>
  <c r="CB38" i="17"/>
  <c r="CC35" i="17" s="1"/>
  <c r="O92" i="12"/>
  <c r="O63" i="12"/>
  <c r="O115" i="12"/>
  <c r="N73" i="18"/>
  <c r="BH65" i="17" s="1"/>
  <c r="N68" i="8"/>
  <c r="O36" i="12"/>
  <c r="M87" i="7" l="1"/>
  <c r="L88" i="7"/>
  <c r="M18" i="7"/>
  <c r="M45" i="12" s="1"/>
  <c r="M46" i="12" s="1"/>
  <c r="M47" i="12" s="1"/>
  <c r="M6" i="7"/>
  <c r="M9" i="7" s="1"/>
  <c r="M13" i="7" s="1"/>
  <c r="M17" i="7"/>
  <c r="AD65" i="17"/>
  <c r="AE65" i="17"/>
  <c r="AC65" i="17"/>
  <c r="AA6" i="17"/>
  <c r="AB6" i="17"/>
  <c r="O75" i="6"/>
  <c r="P68" i="6"/>
  <c r="P72" i="6" s="1"/>
  <c r="P74" i="6" s="1"/>
  <c r="Q63" i="6"/>
  <c r="Q64" i="6" s="1"/>
  <c r="Q67" i="6"/>
  <c r="R62" i="6"/>
  <c r="CB84" i="17"/>
  <c r="CD21" i="17"/>
  <c r="F82" i="5"/>
  <c r="F87" i="5"/>
  <c r="F73" i="8" s="1"/>
  <c r="F75" i="8" s="1"/>
  <c r="G77" i="5"/>
  <c r="G80" i="5" s="1"/>
  <c r="E66" i="14"/>
  <c r="E68" i="14" s="1"/>
  <c r="R18" i="8"/>
  <c r="R8" i="12"/>
  <c r="E79" i="14"/>
  <c r="E83" i="14" s="1"/>
  <c r="R9" i="18"/>
  <c r="N16" i="12"/>
  <c r="N18" i="12" s="1"/>
  <c r="N12" i="18" s="1"/>
  <c r="BH6" i="17" s="1"/>
  <c r="P74" i="8"/>
  <c r="CC70" i="17"/>
  <c r="CB98" i="17"/>
  <c r="CB37" i="17"/>
  <c r="CB7" i="17" s="1"/>
  <c r="O6" i="8"/>
  <c r="O56" i="12"/>
  <c r="O57" i="12" s="1"/>
  <c r="O23" i="12" s="1"/>
  <c r="O25" i="12" s="1"/>
  <c r="O19" i="7" s="1"/>
  <c r="O50" i="12"/>
  <c r="O52" i="12" s="1"/>
  <c r="O13" i="12" s="1"/>
  <c r="O12" i="12" s="1"/>
  <c r="O17" i="12" s="1"/>
  <c r="P92" i="12"/>
  <c r="P63" i="12"/>
  <c r="P115" i="12"/>
  <c r="N30" i="12"/>
  <c r="N14" i="18" s="1"/>
  <c r="BZ81" i="17"/>
  <c r="Q68" i="5"/>
  <c r="Q71" i="5" s="1"/>
  <c r="Q73" i="5" s="1"/>
  <c r="P86" i="5"/>
  <c r="P72" i="8" s="1"/>
  <c r="O68" i="12"/>
  <c r="N98" i="12"/>
  <c r="O37" i="12"/>
  <c r="O12" i="7" s="1"/>
  <c r="O71" i="12"/>
  <c r="O65" i="7" s="1"/>
  <c r="O110" i="12"/>
  <c r="O73" i="18"/>
  <c r="O68" i="8"/>
  <c r="O69" i="8" s="1"/>
  <c r="CD72" i="17"/>
  <c r="CC100" i="17"/>
  <c r="CC76" i="17"/>
  <c r="CC65" i="17"/>
  <c r="N86" i="12"/>
  <c r="N108" i="12"/>
  <c r="N69" i="8"/>
  <c r="M21" i="7" l="1"/>
  <c r="M26" i="7" s="1"/>
  <c r="M32" i="7" s="1"/>
  <c r="M35" i="5"/>
  <c r="M37" i="5" s="1"/>
  <c r="N87" i="7"/>
  <c r="M88" i="7"/>
  <c r="M6" i="5"/>
  <c r="M8" i="5" s="1"/>
  <c r="M32" i="5" s="1"/>
  <c r="R7" i="7"/>
  <c r="E24" i="14" s="1"/>
  <c r="P75" i="6"/>
  <c r="AF65" i="17"/>
  <c r="AC6" i="17"/>
  <c r="AE6" i="17"/>
  <c r="AD6" i="17"/>
  <c r="AF6" i="17" s="1"/>
  <c r="Q68" i="6"/>
  <c r="Q72" i="6" s="1"/>
  <c r="Q74" i="6" s="1"/>
  <c r="Q75" i="6" s="1"/>
  <c r="R63" i="6"/>
  <c r="R64" i="6" s="1"/>
  <c r="R67" i="6"/>
  <c r="CC84" i="17"/>
  <c r="CE20" i="17"/>
  <c r="CE5" i="17" s="1"/>
  <c r="CE18" i="17"/>
  <c r="G82" i="5"/>
  <c r="G87" i="5"/>
  <c r="G73" i="8" s="1"/>
  <c r="G75" i="8" s="1"/>
  <c r="H77" i="5"/>
  <c r="N19" i="18"/>
  <c r="N21" i="18" s="1"/>
  <c r="N25" i="18" s="1"/>
  <c r="N26" i="18" s="1"/>
  <c r="N62" i="8"/>
  <c r="Q74" i="8"/>
  <c r="CD70" i="17"/>
  <c r="N19" i="12"/>
  <c r="N31" i="12"/>
  <c r="M28" i="5"/>
  <c r="M31" i="5" s="1"/>
  <c r="P68" i="12"/>
  <c r="O98" i="12"/>
  <c r="P22" i="12"/>
  <c r="O43" i="12"/>
  <c r="O86" i="12"/>
  <c r="M34" i="7"/>
  <c r="CC98" i="17"/>
  <c r="CA81" i="17"/>
  <c r="Q92" i="12"/>
  <c r="Q63" i="12"/>
  <c r="Q115" i="12"/>
  <c r="P68" i="8"/>
  <c r="P69" i="8" s="1"/>
  <c r="P73" i="18"/>
  <c r="CD100" i="17"/>
  <c r="CD76" i="17"/>
  <c r="CE72" i="17"/>
  <c r="CD65" i="17"/>
  <c r="P34" i="12"/>
  <c r="R68" i="5"/>
  <c r="R71" i="5" s="1"/>
  <c r="R86" i="5" s="1"/>
  <c r="Q86" i="5"/>
  <c r="Q72" i="8" s="1"/>
  <c r="P110" i="12"/>
  <c r="P71" i="12"/>
  <c r="P65" i="7" s="1"/>
  <c r="O108" i="12"/>
  <c r="M7" i="8"/>
  <c r="M8" i="8" s="1"/>
  <c r="M20" i="8" s="1"/>
  <c r="M24" i="8" s="1"/>
  <c r="M25" i="8" s="1"/>
  <c r="N23" i="8" s="1"/>
  <c r="E64" i="7" l="1"/>
  <c r="E65" i="12" s="1"/>
  <c r="O87" i="7"/>
  <c r="N88" i="7"/>
  <c r="O16" i="12"/>
  <c r="O18" i="12" s="1"/>
  <c r="O12" i="18" s="1"/>
  <c r="N18" i="7"/>
  <c r="N45" i="12" s="1"/>
  <c r="O24" i="18"/>
  <c r="N6" i="7"/>
  <c r="N9" i="7" s="1"/>
  <c r="N13" i="7" s="1"/>
  <c r="N17" i="7"/>
  <c r="N6" i="5" s="1"/>
  <c r="O28" i="12"/>
  <c r="O30" i="12" s="1"/>
  <c r="O14" i="18" s="1"/>
  <c r="N20" i="7"/>
  <c r="N44" i="12" s="1"/>
  <c r="R40" i="12"/>
  <c r="R42" i="12" s="1"/>
  <c r="R68" i="6"/>
  <c r="R72" i="6" s="1"/>
  <c r="R74" i="6" s="1"/>
  <c r="R75" i="6" s="1"/>
  <c r="CD84" i="17"/>
  <c r="CE21" i="17"/>
  <c r="H80" i="5"/>
  <c r="H82" i="5" s="1"/>
  <c r="E97" i="12"/>
  <c r="E99" i="12" s="1"/>
  <c r="BR78" i="17"/>
  <c r="E74" i="3"/>
  <c r="F64" i="12"/>
  <c r="F62" i="18" s="1"/>
  <c r="F62" i="12"/>
  <c r="Q86" i="12"/>
  <c r="R74" i="8"/>
  <c r="F67" i="14" s="1"/>
  <c r="CE70" i="17"/>
  <c r="E143" i="7"/>
  <c r="F46" i="14"/>
  <c r="R73" i="5"/>
  <c r="P86" i="12"/>
  <c r="R72" i="8"/>
  <c r="E138" i="7"/>
  <c r="E128" i="5" s="1"/>
  <c r="F41" i="14"/>
  <c r="CE100" i="17"/>
  <c r="CE76" i="17"/>
  <c r="CE65" i="17"/>
  <c r="Q73" i="18"/>
  <c r="Q68" i="8"/>
  <c r="Q69" i="8" s="1"/>
  <c r="O62" i="8"/>
  <c r="Q68" i="12"/>
  <c r="P98" i="12"/>
  <c r="CC40" i="17"/>
  <c r="CC42" i="17" s="1"/>
  <c r="CC26" i="17" s="1"/>
  <c r="CC25" i="17" s="1"/>
  <c r="CC30" i="17" s="1"/>
  <c r="CC31" i="17" s="1"/>
  <c r="CC6" i="17" s="1"/>
  <c r="CC38" i="17"/>
  <c r="CD35" i="17" s="1"/>
  <c r="CC36" i="17"/>
  <c r="Q71" i="12"/>
  <c r="Q65" i="7" s="1"/>
  <c r="Q110" i="12"/>
  <c r="P108" i="12"/>
  <c r="P36" i="12"/>
  <c r="P37" i="12" s="1"/>
  <c r="P12" i="7" s="1"/>
  <c r="CD98" i="17"/>
  <c r="CB81" i="17"/>
  <c r="P24" i="12"/>
  <c r="P13" i="18" s="1"/>
  <c r="R63" i="12"/>
  <c r="E119" i="6"/>
  <c r="F119" i="6" s="1"/>
  <c r="R92" i="12"/>
  <c r="F5" i="14"/>
  <c r="P87" i="7" l="1"/>
  <c r="O88" i="7"/>
  <c r="N35" i="5"/>
  <c r="N21" i="7"/>
  <c r="N26" i="7" s="1"/>
  <c r="N32" i="7" s="1"/>
  <c r="F66" i="18"/>
  <c r="AZ62" i="17"/>
  <c r="F120" i="6"/>
  <c r="F121" i="6" s="1"/>
  <c r="F124" i="6"/>
  <c r="G119" i="6"/>
  <c r="CE84" i="17"/>
  <c r="BS75" i="17"/>
  <c r="BS77" i="17"/>
  <c r="BS62" i="17" s="1"/>
  <c r="H87" i="5"/>
  <c r="H73" i="8" s="1"/>
  <c r="H75" i="8" s="1"/>
  <c r="I77" i="5"/>
  <c r="I80" i="5" s="1"/>
  <c r="I82" i="5" s="1"/>
  <c r="N46" i="12"/>
  <c r="N47" i="12" s="1"/>
  <c r="N7" i="8" s="1"/>
  <c r="N8" i="8" s="1"/>
  <c r="N20" i="8" s="1"/>
  <c r="N24" i="8" s="1"/>
  <c r="N25" i="8" s="1"/>
  <c r="O23" i="8" s="1"/>
  <c r="F65" i="12"/>
  <c r="F64" i="7" s="1"/>
  <c r="O19" i="12"/>
  <c r="Q62" i="8"/>
  <c r="CC37" i="17"/>
  <c r="CC7" i="17" s="1"/>
  <c r="BS127" i="17"/>
  <c r="G127" i="17" s="1"/>
  <c r="H127" i="17" s="1"/>
  <c r="F131" i="8"/>
  <c r="BS129" i="17"/>
  <c r="Q34" i="12"/>
  <c r="R110" i="12"/>
  <c r="R71" i="12"/>
  <c r="R65" i="7" s="1"/>
  <c r="E120" i="6"/>
  <c r="E121" i="6" s="1"/>
  <c r="F6" i="14"/>
  <c r="N37" i="5"/>
  <c r="P56" i="12"/>
  <c r="P57" i="12" s="1"/>
  <c r="P23" i="12" s="1"/>
  <c r="P25" i="12" s="1"/>
  <c r="P19" i="7" s="1"/>
  <c r="P50" i="12"/>
  <c r="P52" i="12" s="1"/>
  <c r="P13" i="12" s="1"/>
  <c r="P12" i="12" s="1"/>
  <c r="P17" i="12" s="1"/>
  <c r="P6" i="8"/>
  <c r="N28" i="5"/>
  <c r="N31" i="5" s="1"/>
  <c r="N8" i="5"/>
  <c r="N32" i="5" s="1"/>
  <c r="R115" i="12"/>
  <c r="E124" i="6"/>
  <c r="F10" i="14"/>
  <c r="Q108" i="12"/>
  <c r="O19" i="18"/>
  <c r="O21" i="18" s="1"/>
  <c r="O25" i="18" s="1"/>
  <c r="O26" i="18" s="1"/>
  <c r="F125" i="5"/>
  <c r="F128" i="5" s="1"/>
  <c r="P62" i="8"/>
  <c r="R73" i="18"/>
  <c r="F90" i="14" s="1"/>
  <c r="R68" i="8"/>
  <c r="O31" i="12"/>
  <c r="O20" i="7" s="1"/>
  <c r="R68" i="12"/>
  <c r="Q98" i="12"/>
  <c r="F65" i="14"/>
  <c r="CC81" i="17"/>
  <c r="CE98" i="17"/>
  <c r="Q87" i="7" l="1"/>
  <c r="P88" i="7"/>
  <c r="O6" i="7"/>
  <c r="O9" i="7" s="1"/>
  <c r="O13" i="7" s="1"/>
  <c r="O17" i="7"/>
  <c r="P16" i="12"/>
  <c r="O18" i="7"/>
  <c r="O45" i="12" s="1"/>
  <c r="F62" i="17"/>
  <c r="G62" i="17"/>
  <c r="F125" i="6"/>
  <c r="F129" i="6" s="1"/>
  <c r="G120" i="6"/>
  <c r="G121" i="6" s="1"/>
  <c r="G124" i="6"/>
  <c r="H119" i="6"/>
  <c r="F131" i="6"/>
  <c r="F132" i="6" s="1"/>
  <c r="J77" i="5"/>
  <c r="J80" i="5" s="1"/>
  <c r="J82" i="5" s="1"/>
  <c r="I87" i="5"/>
  <c r="I73" i="8" s="1"/>
  <c r="I75" i="8" s="1"/>
  <c r="BS78" i="17"/>
  <c r="G64" i="12"/>
  <c r="G62" i="18" s="1"/>
  <c r="G62" i="12"/>
  <c r="F97" i="12"/>
  <c r="F99" i="12" s="1"/>
  <c r="N34" i="7"/>
  <c r="E125" i="6"/>
  <c r="E129" i="6" s="1"/>
  <c r="BT127" i="17"/>
  <c r="J127" i="17" s="1"/>
  <c r="K127" i="17" s="1"/>
  <c r="G131" i="8"/>
  <c r="P18" i="12"/>
  <c r="P12" i="18" s="1"/>
  <c r="G125" i="5"/>
  <c r="G128" i="5" s="1"/>
  <c r="G130" i="5" s="1"/>
  <c r="F143" i="5"/>
  <c r="F129" i="8" s="1"/>
  <c r="BS157" i="17"/>
  <c r="BT129" i="17"/>
  <c r="BS133" i="17"/>
  <c r="BS122" i="17"/>
  <c r="CD81" i="17"/>
  <c r="CD40" i="17"/>
  <c r="CD42" i="17" s="1"/>
  <c r="CD26" i="17" s="1"/>
  <c r="CD25" i="17" s="1"/>
  <c r="CD30" i="17" s="1"/>
  <c r="CD31" i="17" s="1"/>
  <c r="CD6" i="17" s="1"/>
  <c r="CD36" i="17"/>
  <c r="CD38" i="17"/>
  <c r="CE35" i="17" s="1"/>
  <c r="F149" i="12"/>
  <c r="F120" i="12"/>
  <c r="P28" i="12"/>
  <c r="O44" i="12"/>
  <c r="P24" i="18"/>
  <c r="R108" i="12"/>
  <c r="Q36" i="12"/>
  <c r="Q37" i="12" s="1"/>
  <c r="Q12" i="7" s="1"/>
  <c r="R69" i="8"/>
  <c r="F61" i="14"/>
  <c r="F130" i="5"/>
  <c r="Q22" i="12"/>
  <c r="P43" i="12"/>
  <c r="F7" i="14"/>
  <c r="F11" i="14" s="1"/>
  <c r="F15" i="14" s="1"/>
  <c r="R87" i="7" l="1"/>
  <c r="R88" i="7" s="1"/>
  <c r="Q88" i="7"/>
  <c r="O21" i="7"/>
  <c r="O26" i="7" s="1"/>
  <c r="O32" i="7" s="1"/>
  <c r="G66" i="18"/>
  <c r="BA62" i="17"/>
  <c r="H62" i="17"/>
  <c r="G125" i="6"/>
  <c r="G129" i="6" s="1"/>
  <c r="G131" i="6" s="1"/>
  <c r="G132" i="6" s="1"/>
  <c r="H124" i="6"/>
  <c r="H120" i="6"/>
  <c r="H121" i="6" s="1"/>
  <c r="I119" i="6"/>
  <c r="BT75" i="17"/>
  <c r="BT77" i="17"/>
  <c r="BT62" i="17" s="1"/>
  <c r="O46" i="12"/>
  <c r="O47" i="12" s="1"/>
  <c r="O7" i="8" s="1"/>
  <c r="O8" i="8" s="1"/>
  <c r="O20" i="8" s="1"/>
  <c r="O24" i="8" s="1"/>
  <c r="O25" i="8" s="1"/>
  <c r="P23" i="8" s="1"/>
  <c r="K77" i="5"/>
  <c r="K80" i="5" s="1"/>
  <c r="K82" i="5" s="1"/>
  <c r="J87" i="5"/>
  <c r="J73" i="8" s="1"/>
  <c r="J75" i="8" s="1"/>
  <c r="G65" i="12"/>
  <c r="G64" i="7" s="1"/>
  <c r="F119" i="8"/>
  <c r="BU127" i="17"/>
  <c r="M127" i="17" s="1"/>
  <c r="N127" i="17" s="1"/>
  <c r="H131" i="8"/>
  <c r="G120" i="12"/>
  <c r="G149" i="12"/>
  <c r="G172" i="12"/>
  <c r="E122" i="7"/>
  <c r="F25" i="14"/>
  <c r="R98" i="12"/>
  <c r="BS155" i="17"/>
  <c r="O35" i="5"/>
  <c r="Q24" i="12"/>
  <c r="Q13" i="18" s="1"/>
  <c r="R34" i="12"/>
  <c r="R86" i="12"/>
  <c r="E131" i="6"/>
  <c r="E132" i="6" s="1"/>
  <c r="F17" i="14"/>
  <c r="F18" i="14" s="1"/>
  <c r="O6" i="5"/>
  <c r="P30" i="12"/>
  <c r="P14" i="18" s="1"/>
  <c r="P19" i="18" s="1"/>
  <c r="P21" i="18" s="1"/>
  <c r="P25" i="18" s="1"/>
  <c r="P26" i="18" s="1"/>
  <c r="F125" i="8"/>
  <c r="F130" i="18"/>
  <c r="AZ122" i="17" s="1"/>
  <c r="CD37" i="17"/>
  <c r="CD7" i="17" s="1"/>
  <c r="G143" i="5"/>
  <c r="G129" i="8" s="1"/>
  <c r="H125" i="5"/>
  <c r="H128" i="5" s="1"/>
  <c r="F62" i="14"/>
  <c r="Q50" i="12"/>
  <c r="Q52" i="12" s="1"/>
  <c r="Q13" i="12" s="1"/>
  <c r="Q12" i="12" s="1"/>
  <c r="Q17" i="12" s="1"/>
  <c r="Q6" i="8"/>
  <c r="Q56" i="12"/>
  <c r="Q57" i="12" s="1"/>
  <c r="Q23" i="12" s="1"/>
  <c r="R62" i="8"/>
  <c r="F172" i="12"/>
  <c r="F167" i="12"/>
  <c r="F128" i="12"/>
  <c r="F122" i="7" s="1"/>
  <c r="CE81" i="17"/>
  <c r="BT133" i="17"/>
  <c r="BU129" i="17"/>
  <c r="BT122" i="17"/>
  <c r="BT157" i="17"/>
  <c r="P19" i="12"/>
  <c r="P18" i="7" s="1"/>
  <c r="P6" i="7" l="1"/>
  <c r="P9" i="7" s="1"/>
  <c r="P13" i="7" s="1"/>
  <c r="P17" i="7"/>
  <c r="J62" i="17"/>
  <c r="I62" i="17"/>
  <c r="G122" i="17"/>
  <c r="F122" i="17"/>
  <c r="H122" i="17" s="1"/>
  <c r="H125" i="6"/>
  <c r="H129" i="6" s="1"/>
  <c r="H131" i="6" s="1"/>
  <c r="H132" i="6" s="1"/>
  <c r="I120" i="6"/>
  <c r="I121" i="6" s="1"/>
  <c r="I124" i="6"/>
  <c r="J119" i="6"/>
  <c r="L77" i="5"/>
  <c r="L80" i="5" s="1"/>
  <c r="L82" i="5" s="1"/>
  <c r="K87" i="5"/>
  <c r="K73" i="8" s="1"/>
  <c r="K75" i="8" s="1"/>
  <c r="BT78" i="17"/>
  <c r="BU77" i="17" s="1"/>
  <c r="H64" i="12"/>
  <c r="H62" i="18" s="1"/>
  <c r="H62" i="12"/>
  <c r="G97" i="12"/>
  <c r="G99" i="12" s="1"/>
  <c r="Q25" i="12"/>
  <c r="O34" i="7"/>
  <c r="BV127" i="17"/>
  <c r="P127" i="17" s="1"/>
  <c r="Q127" i="17" s="1"/>
  <c r="I131" i="8"/>
  <c r="Q24" i="18"/>
  <c r="F155" i="12"/>
  <c r="G125" i="12"/>
  <c r="I125" i="5"/>
  <c r="I128" i="5" s="1"/>
  <c r="H143" i="5"/>
  <c r="H129" i="8" s="1"/>
  <c r="BR141" i="17"/>
  <c r="BS141" i="17" s="1"/>
  <c r="BT141" i="17" s="1"/>
  <c r="E132" i="3"/>
  <c r="E155" i="12"/>
  <c r="E128" i="12"/>
  <c r="F125" i="12" s="1"/>
  <c r="G167" i="12"/>
  <c r="G128" i="12"/>
  <c r="G122" i="7" s="1"/>
  <c r="F126" i="8"/>
  <c r="O28" i="5"/>
  <c r="O31" i="5" s="1"/>
  <c r="O8" i="5"/>
  <c r="O32" i="5" s="1"/>
  <c r="CE40" i="17"/>
  <c r="CE42" i="17" s="1"/>
  <c r="CE26" i="17" s="1"/>
  <c r="CE25" i="17" s="1"/>
  <c r="CE30" i="17" s="1"/>
  <c r="CE31" i="17" s="1"/>
  <c r="CE6" i="17" s="1"/>
  <c r="CE38" i="17"/>
  <c r="CE36" i="17"/>
  <c r="G130" i="18"/>
  <c r="BA122" i="17" s="1"/>
  <c r="G125" i="8"/>
  <c r="G126" i="8" s="1"/>
  <c r="H149" i="12"/>
  <c r="H120" i="12"/>
  <c r="BT155" i="17"/>
  <c r="F165" i="12"/>
  <c r="Q16" i="12"/>
  <c r="P45" i="12"/>
  <c r="BU122" i="17"/>
  <c r="BV129" i="17"/>
  <c r="BU133" i="17"/>
  <c r="BU157" i="17"/>
  <c r="F55" i="14"/>
  <c r="H130" i="5"/>
  <c r="P31" i="12"/>
  <c r="P20" i="7" s="1"/>
  <c r="R36" i="12"/>
  <c r="R37" i="12" s="1"/>
  <c r="R12" i="7" s="1"/>
  <c r="O37" i="5"/>
  <c r="F143" i="12"/>
  <c r="P21" i="7" l="1"/>
  <c r="P26" i="7" s="1"/>
  <c r="Q19" i="7"/>
  <c r="Q43" i="12" s="1"/>
  <c r="K62" i="17"/>
  <c r="J122" i="17"/>
  <c r="I122" i="17"/>
  <c r="H66" i="18"/>
  <c r="BB62" i="17"/>
  <c r="M77" i="5"/>
  <c r="I125" i="6"/>
  <c r="I129" i="6" s="1"/>
  <c r="I131" i="6" s="1"/>
  <c r="I132" i="6" s="1"/>
  <c r="J120" i="6"/>
  <c r="J121" i="6" s="1"/>
  <c r="J124" i="6"/>
  <c r="K119" i="6"/>
  <c r="BU141" i="17"/>
  <c r="R22" i="12"/>
  <c r="R24" i="12" s="1"/>
  <c r="R13" i="18" s="1"/>
  <c r="E87" i="14" s="1"/>
  <c r="L87" i="5"/>
  <c r="L73" i="8" s="1"/>
  <c r="L75" i="8" s="1"/>
  <c r="M80" i="5"/>
  <c r="M82" i="5" s="1"/>
  <c r="BU62" i="17"/>
  <c r="BU75" i="17"/>
  <c r="H65" i="12"/>
  <c r="H64" i="7" s="1"/>
  <c r="CE37" i="17"/>
  <c r="CE7" i="17" s="1"/>
  <c r="BW127" i="17"/>
  <c r="S127" i="17" s="1"/>
  <c r="T127" i="17" s="1"/>
  <c r="J131" i="8"/>
  <c r="E69" i="7"/>
  <c r="E29" i="14"/>
  <c r="Q18" i="12"/>
  <c r="Q12" i="18" s="1"/>
  <c r="H130" i="18"/>
  <c r="BB122" i="17" s="1"/>
  <c r="H125" i="8"/>
  <c r="H126" i="8" s="1"/>
  <c r="H128" i="12"/>
  <c r="H122" i="7" s="1"/>
  <c r="H167" i="12"/>
  <c r="H172" i="12"/>
  <c r="E144" i="7"/>
  <c r="F144" i="7" s="1"/>
  <c r="F47" i="14"/>
  <c r="F48" i="14" s="1"/>
  <c r="J125" i="5"/>
  <c r="J128" i="5" s="1"/>
  <c r="J130" i="5" s="1"/>
  <c r="I143" i="5"/>
  <c r="I129" i="8" s="1"/>
  <c r="P35" i="5"/>
  <c r="BV157" i="17"/>
  <c r="BW129" i="17"/>
  <c r="BV122" i="17"/>
  <c r="BV133" i="17"/>
  <c r="G119" i="8"/>
  <c r="G155" i="12"/>
  <c r="H125" i="12"/>
  <c r="P6" i="5"/>
  <c r="R6" i="8"/>
  <c r="R56" i="12"/>
  <c r="R57" i="12" s="1"/>
  <c r="R23" i="12" s="1"/>
  <c r="R50" i="12"/>
  <c r="R52" i="12" s="1"/>
  <c r="R13" i="12" s="1"/>
  <c r="R12" i="12" s="1"/>
  <c r="R17" i="12" s="1"/>
  <c r="Q28" i="12"/>
  <c r="P44" i="12"/>
  <c r="P46" i="12" s="1"/>
  <c r="P47" i="12" s="1"/>
  <c r="BU155" i="17"/>
  <c r="I120" i="12"/>
  <c r="I149" i="12"/>
  <c r="I172" i="12"/>
  <c r="G165" i="12"/>
  <c r="BS138" i="17"/>
  <c r="I130" i="5"/>
  <c r="G144" i="7" l="1"/>
  <c r="F145" i="7"/>
  <c r="K122" i="17"/>
  <c r="L122" i="17"/>
  <c r="M122" i="17"/>
  <c r="M62" i="17"/>
  <c r="L62" i="17"/>
  <c r="J125" i="6"/>
  <c r="J129" i="6" s="1"/>
  <c r="J131" i="6" s="1"/>
  <c r="K124" i="6"/>
  <c r="K120" i="6"/>
  <c r="K121" i="6" s="1"/>
  <c r="L119" i="6"/>
  <c r="BV141" i="17"/>
  <c r="N77" i="5"/>
  <c r="N80" i="5" s="1"/>
  <c r="N82" i="5" s="1"/>
  <c r="M87" i="5"/>
  <c r="M73" i="8" s="1"/>
  <c r="M75" i="8" s="1"/>
  <c r="BU78" i="17"/>
  <c r="I64" i="12"/>
  <c r="I62" i="18" s="1"/>
  <c r="I62" i="12"/>
  <c r="H97" i="12"/>
  <c r="H99" i="12" s="1"/>
  <c r="K131" i="8"/>
  <c r="BX127" i="17"/>
  <c r="V127" i="17" s="1"/>
  <c r="W127" i="17" s="1"/>
  <c r="J149" i="12"/>
  <c r="J120" i="12"/>
  <c r="J172" i="12"/>
  <c r="P37" i="5"/>
  <c r="H155" i="12"/>
  <c r="I125" i="12"/>
  <c r="P7" i="8"/>
  <c r="P8" i="8" s="1"/>
  <c r="P20" i="8" s="1"/>
  <c r="P24" i="8" s="1"/>
  <c r="P25" i="8" s="1"/>
  <c r="Q23" i="8" s="1"/>
  <c r="E56" i="14"/>
  <c r="BW122" i="17"/>
  <c r="BW157" i="17"/>
  <c r="BX129" i="17"/>
  <c r="BW133" i="17"/>
  <c r="I130" i="18"/>
  <c r="BC122" i="17" s="1"/>
  <c r="I125" i="8"/>
  <c r="Q30" i="12"/>
  <c r="Q14" i="18" s="1"/>
  <c r="Q19" i="18" s="1"/>
  <c r="Q21" i="18" s="1"/>
  <c r="Q25" i="18" s="1"/>
  <c r="Q26" i="18" s="1"/>
  <c r="P28" i="5"/>
  <c r="P31" i="5" s="1"/>
  <c r="P8" i="5"/>
  <c r="P32" i="5" s="1"/>
  <c r="G143" i="12"/>
  <c r="BV155" i="17"/>
  <c r="E145" i="7"/>
  <c r="R25" i="12"/>
  <c r="R19" i="7" s="1"/>
  <c r="BT138" i="17"/>
  <c r="I128" i="12"/>
  <c r="I122" i="7" s="1"/>
  <c r="I167" i="12"/>
  <c r="P32" i="7"/>
  <c r="P34" i="7" s="1"/>
  <c r="H143" i="12"/>
  <c r="J143" i="5"/>
  <c r="J129" i="8" s="1"/>
  <c r="K125" i="5"/>
  <c r="K128" i="5" s="1"/>
  <c r="H165" i="12"/>
  <c r="Q19" i="12"/>
  <c r="Q18" i="7" s="1"/>
  <c r="BS97" i="17"/>
  <c r="BS99" i="17" s="1"/>
  <c r="BS83" i="17" s="1"/>
  <c r="BS82" i="17" s="1"/>
  <c r="BS87" i="17" s="1"/>
  <c r="E94" i="12"/>
  <c r="F91" i="12" s="1"/>
  <c r="BS93" i="17"/>
  <c r="BS95" i="17"/>
  <c r="BT92" i="17" s="1"/>
  <c r="H144" i="7" l="1"/>
  <c r="G145" i="7"/>
  <c r="Q6" i="7"/>
  <c r="Q9" i="7" s="1"/>
  <c r="Q13" i="7" s="1"/>
  <c r="Q17" i="7"/>
  <c r="N62" i="17"/>
  <c r="N122" i="17"/>
  <c r="O122" i="17"/>
  <c r="P122" i="17"/>
  <c r="I66" i="18"/>
  <c r="BC62" i="17"/>
  <c r="J132" i="6"/>
  <c r="K125" i="6"/>
  <c r="K129" i="6" s="1"/>
  <c r="K131" i="6" s="1"/>
  <c r="K132" i="6" s="1"/>
  <c r="L124" i="6"/>
  <c r="L120" i="6"/>
  <c r="L121" i="6" s="1"/>
  <c r="M119" i="6"/>
  <c r="BW141" i="17"/>
  <c r="BV77" i="17"/>
  <c r="BV62" i="17" s="1"/>
  <c r="O77" i="5"/>
  <c r="O80" i="5" s="1"/>
  <c r="O82" i="5" s="1"/>
  <c r="N87" i="5"/>
  <c r="N73" i="8" s="1"/>
  <c r="N75" i="8" s="1"/>
  <c r="BV75" i="17"/>
  <c r="I65" i="12"/>
  <c r="I64" i="7" s="1"/>
  <c r="L131" i="8"/>
  <c r="BY127" i="17"/>
  <c r="Y127" i="17" s="1"/>
  <c r="Z127" i="17" s="1"/>
  <c r="R24" i="18"/>
  <c r="F93" i="12"/>
  <c r="K143" i="5"/>
  <c r="K129" i="8" s="1"/>
  <c r="L125" i="5"/>
  <c r="L128" i="5" s="1"/>
  <c r="L130" i="5" s="1"/>
  <c r="I126" i="8"/>
  <c r="J125" i="8"/>
  <c r="J126" i="8" s="1"/>
  <c r="J130" i="18"/>
  <c r="BD122" i="17" s="1"/>
  <c r="K130" i="5"/>
  <c r="BU138" i="17"/>
  <c r="Q31" i="12"/>
  <c r="Q20" i="7" s="1"/>
  <c r="BX133" i="17"/>
  <c r="BX157" i="17"/>
  <c r="BX122" i="17"/>
  <c r="BY129" i="17"/>
  <c r="J167" i="12"/>
  <c r="J128" i="12"/>
  <c r="J122" i="7" s="1"/>
  <c r="R16" i="12"/>
  <c r="Q45" i="12"/>
  <c r="I165" i="12"/>
  <c r="BW155" i="17"/>
  <c r="K120" i="12"/>
  <c r="K149" i="12"/>
  <c r="H119" i="8"/>
  <c r="J125" i="12"/>
  <c r="I155" i="12"/>
  <c r="E76" i="7"/>
  <c r="E36" i="14"/>
  <c r="R43" i="12"/>
  <c r="I143" i="12"/>
  <c r="I144" i="7" l="1"/>
  <c r="H145" i="7"/>
  <c r="Q21" i="7"/>
  <c r="Q26" i="7" s="1"/>
  <c r="P62" i="17"/>
  <c r="O62" i="17"/>
  <c r="Q62" i="17" s="1"/>
  <c r="R122" i="17"/>
  <c r="S122" i="17"/>
  <c r="Q122" i="17"/>
  <c r="O87" i="5"/>
  <c r="O73" i="8" s="1"/>
  <c r="O75" i="8" s="1"/>
  <c r="L125" i="6"/>
  <c r="L129" i="6" s="1"/>
  <c r="L131" i="6" s="1"/>
  <c r="L132" i="6" s="1"/>
  <c r="M124" i="6"/>
  <c r="M120" i="6"/>
  <c r="M121" i="6" s="1"/>
  <c r="N119" i="6"/>
  <c r="BV78" i="17"/>
  <c r="BW77" i="17" s="1"/>
  <c r="BW62" i="17" s="1"/>
  <c r="BX141" i="17"/>
  <c r="P77" i="5"/>
  <c r="P80" i="5" s="1"/>
  <c r="P82" i="5" s="1"/>
  <c r="J64" i="12"/>
  <c r="J62" i="18" s="1"/>
  <c r="J62" i="12"/>
  <c r="I97" i="12"/>
  <c r="I99" i="12" s="1"/>
  <c r="K143" i="12"/>
  <c r="M131" i="8"/>
  <c r="BZ127" i="17"/>
  <c r="AB127" i="17" s="1"/>
  <c r="AC127" i="17" s="1"/>
  <c r="I119" i="8"/>
  <c r="R18" i="12"/>
  <c r="R12" i="18" s="1"/>
  <c r="E86" i="14" s="1"/>
  <c r="BY122" i="17"/>
  <c r="BY157" i="17"/>
  <c r="BY133" i="17"/>
  <c r="BZ129" i="17"/>
  <c r="R28" i="12"/>
  <c r="Q44" i="12"/>
  <c r="Q46" i="12" s="1"/>
  <c r="Q47" i="12" s="1"/>
  <c r="M125" i="5"/>
  <c r="M128" i="5" s="1"/>
  <c r="M130" i="5" s="1"/>
  <c r="L143" i="5"/>
  <c r="L129" i="8" s="1"/>
  <c r="F107" i="12"/>
  <c r="F109" i="12" s="1"/>
  <c r="F70" i="12" s="1"/>
  <c r="F69" i="12" s="1"/>
  <c r="F74" i="12" s="1"/>
  <c r="F113" i="12"/>
  <c r="F114" i="12" s="1"/>
  <c r="F80" i="12" s="1"/>
  <c r="F63" i="8"/>
  <c r="J143" i="12"/>
  <c r="Q6" i="5"/>
  <c r="L120" i="12"/>
  <c r="L149" i="12"/>
  <c r="L172" i="12"/>
  <c r="K167" i="12"/>
  <c r="K128" i="12"/>
  <c r="K122" i="7" s="1"/>
  <c r="K125" i="12"/>
  <c r="J155" i="12"/>
  <c r="BX155" i="17"/>
  <c r="BV138" i="17"/>
  <c r="Q35" i="5"/>
  <c r="BR95" i="17"/>
  <c r="BS92" i="17" s="1"/>
  <c r="BS94" i="17" s="1"/>
  <c r="BS64" i="17" s="1"/>
  <c r="E100" i="12"/>
  <c r="E82" i="12"/>
  <c r="F79" i="12" s="1"/>
  <c r="K125" i="8"/>
  <c r="K126" i="8" s="1"/>
  <c r="K130" i="18"/>
  <c r="BE122" i="17" s="1"/>
  <c r="K172" i="12"/>
  <c r="J165" i="12"/>
  <c r="F94" i="12"/>
  <c r="F69" i="7" s="1"/>
  <c r="J144" i="7" l="1"/>
  <c r="I145" i="7"/>
  <c r="T122" i="17"/>
  <c r="U122" i="17"/>
  <c r="V122" i="17"/>
  <c r="J66" i="18"/>
  <c r="BD62" i="17"/>
  <c r="BW75" i="17"/>
  <c r="BW78" i="17" s="1"/>
  <c r="BX77" i="17" s="1"/>
  <c r="M125" i="6"/>
  <c r="M129" i="6" s="1"/>
  <c r="M131" i="6" s="1"/>
  <c r="M132" i="6" s="1"/>
  <c r="N120" i="6"/>
  <c r="N121" i="6" s="1"/>
  <c r="N124" i="6"/>
  <c r="O119" i="6"/>
  <c r="BY141" i="17"/>
  <c r="Q77" i="5"/>
  <c r="Q80" i="5" s="1"/>
  <c r="Q82" i="5" s="1"/>
  <c r="P87" i="5"/>
  <c r="P73" i="8" s="1"/>
  <c r="P75" i="8" s="1"/>
  <c r="J65" i="12"/>
  <c r="R19" i="12"/>
  <c r="L143" i="12"/>
  <c r="CA127" i="17"/>
  <c r="AE127" i="17" s="1"/>
  <c r="AF127" i="17" s="1"/>
  <c r="N131" i="8"/>
  <c r="Q32" i="7"/>
  <c r="Q34" i="7" s="1"/>
  <c r="Q37" i="5"/>
  <c r="M149" i="12"/>
  <c r="M120" i="12"/>
  <c r="Q7" i="8"/>
  <c r="Q8" i="8" s="1"/>
  <c r="Q20" i="8" s="1"/>
  <c r="Q24" i="8" s="1"/>
  <c r="Q25" i="8" s="1"/>
  <c r="R23" i="8" s="1"/>
  <c r="BY155" i="17"/>
  <c r="G91" i="12"/>
  <c r="F81" i="12"/>
  <c r="F70" i="18" s="1"/>
  <c r="AZ64" i="17" s="1"/>
  <c r="BW138" i="17"/>
  <c r="J119" i="8"/>
  <c r="R30" i="12"/>
  <c r="R14" i="18" s="1"/>
  <c r="L125" i="12"/>
  <c r="K155" i="12"/>
  <c r="L167" i="12"/>
  <c r="L128" i="12"/>
  <c r="L122" i="7" s="1"/>
  <c r="N125" i="5"/>
  <c r="N128" i="5" s="1"/>
  <c r="N130" i="5" s="1"/>
  <c r="M143" i="5"/>
  <c r="M129" i="8" s="1"/>
  <c r="BZ133" i="17"/>
  <c r="BZ157" i="17"/>
  <c r="BZ122" i="17"/>
  <c r="CA129" i="17"/>
  <c r="K165" i="12"/>
  <c r="L125" i="8"/>
  <c r="L126" i="8" s="1"/>
  <c r="L130" i="18"/>
  <c r="BF122" i="17" s="1"/>
  <c r="Q28" i="5"/>
  <c r="Q31" i="5" s="1"/>
  <c r="Q8" i="5"/>
  <c r="Q32" i="5" s="1"/>
  <c r="K119" i="8"/>
  <c r="K144" i="7" l="1"/>
  <c r="J145" i="7"/>
  <c r="K64" i="12"/>
  <c r="K62" i="18" s="1"/>
  <c r="K66" i="18" s="1"/>
  <c r="J64" i="7"/>
  <c r="J97" i="12" s="1"/>
  <c r="J99" i="12" s="1"/>
  <c r="R18" i="7"/>
  <c r="E75" i="7" s="1"/>
  <c r="BZ141" i="17"/>
  <c r="BE62" i="17"/>
  <c r="Y122" i="17"/>
  <c r="X122" i="17"/>
  <c r="W122" i="17"/>
  <c r="R62" i="17"/>
  <c r="S62" i="17"/>
  <c r="N125" i="6"/>
  <c r="N129" i="6" s="1"/>
  <c r="N131" i="6" s="1"/>
  <c r="N132" i="6" s="1"/>
  <c r="G64" i="17"/>
  <c r="F64" i="17"/>
  <c r="H64" i="17" s="1"/>
  <c r="Q87" i="5"/>
  <c r="Q73" i="8" s="1"/>
  <c r="Q75" i="8" s="1"/>
  <c r="O124" i="6"/>
  <c r="O120" i="6"/>
  <c r="O121" i="6" s="1"/>
  <c r="P119" i="6"/>
  <c r="R77" i="5"/>
  <c r="R80" i="5" s="1"/>
  <c r="R87" i="5" s="1"/>
  <c r="BX62" i="17"/>
  <c r="BX75" i="17"/>
  <c r="K62" i="12"/>
  <c r="R19" i="18"/>
  <c r="R21" i="18" s="1"/>
  <c r="R25" i="18" s="1"/>
  <c r="R26" i="18" s="1"/>
  <c r="E88" i="14"/>
  <c r="F82" i="12"/>
  <c r="O131" i="8"/>
  <c r="CB127" i="17"/>
  <c r="CA122" i="17"/>
  <c r="CA157" i="17"/>
  <c r="CA133" i="17"/>
  <c r="CB129" i="17"/>
  <c r="M125" i="12"/>
  <c r="L155" i="12"/>
  <c r="R31" i="12"/>
  <c r="R20" i="7" s="1"/>
  <c r="BT97" i="17"/>
  <c r="BT99" i="17" s="1"/>
  <c r="BT83" i="17" s="1"/>
  <c r="BT82" i="17" s="1"/>
  <c r="BT87" i="17" s="1"/>
  <c r="BT93" i="17"/>
  <c r="BT95" i="17"/>
  <c r="BU92" i="17" s="1"/>
  <c r="N149" i="12"/>
  <c r="N120" i="12"/>
  <c r="N172" i="12"/>
  <c r="L165" i="12"/>
  <c r="G93" i="12"/>
  <c r="G94" i="12" s="1"/>
  <c r="G69" i="7" s="1"/>
  <c r="M172" i="12"/>
  <c r="M130" i="18"/>
  <c r="BG122" i="17" s="1"/>
  <c r="M125" i="8"/>
  <c r="M126" i="8" s="1"/>
  <c r="BZ155" i="17"/>
  <c r="BX138" i="17"/>
  <c r="M167" i="12"/>
  <c r="M128" i="12"/>
  <c r="M122" i="7" s="1"/>
  <c r="N143" i="5"/>
  <c r="N129" i="8" s="1"/>
  <c r="O125" i="5"/>
  <c r="O128" i="5" s="1"/>
  <c r="O130" i="5" s="1"/>
  <c r="L119" i="8"/>
  <c r="R45" i="12" l="1"/>
  <c r="K65" i="12"/>
  <c r="K64" i="7" s="1"/>
  <c r="E35" i="14"/>
  <c r="L144" i="7"/>
  <c r="K145" i="7"/>
  <c r="CA141" i="17"/>
  <c r="F76" i="7"/>
  <c r="F100" i="12" s="1"/>
  <c r="BR89" i="17"/>
  <c r="BS89" i="17" s="1"/>
  <c r="BT89" i="17" s="1"/>
  <c r="BU89" i="17" s="1"/>
  <c r="BV89" i="17" s="1"/>
  <c r="BW89" i="17" s="1"/>
  <c r="BX89" i="17" s="1"/>
  <c r="BY89" i="17" s="1"/>
  <c r="BZ89" i="17" s="1"/>
  <c r="CA89" i="17" s="1"/>
  <c r="CB89" i="17" s="1"/>
  <c r="CC89" i="17" s="1"/>
  <c r="CD89" i="17" s="1"/>
  <c r="CE89" i="17" s="1"/>
  <c r="E102" i="12"/>
  <c r="E76" i="3"/>
  <c r="E76" i="12"/>
  <c r="F73" i="12" s="1"/>
  <c r="F75" i="12" s="1"/>
  <c r="F69" i="18" s="1"/>
  <c r="AZ63" i="17" s="1"/>
  <c r="R6" i="7"/>
  <c r="R9" i="7" s="1"/>
  <c r="R13" i="7" s="1"/>
  <c r="R17" i="7"/>
  <c r="R21" i="7" s="1"/>
  <c r="R26" i="7" s="1"/>
  <c r="R32" i="7" s="1"/>
  <c r="T62" i="17"/>
  <c r="AB122" i="17"/>
  <c r="AA122" i="17"/>
  <c r="Z122" i="17"/>
  <c r="V62" i="17"/>
  <c r="U62" i="17"/>
  <c r="W62" i="17" s="1"/>
  <c r="O125" i="6"/>
  <c r="O129" i="6" s="1"/>
  <c r="O131" i="6" s="1"/>
  <c r="O132" i="6" s="1"/>
  <c r="P124" i="6"/>
  <c r="P120" i="6"/>
  <c r="P121" i="6" s="1"/>
  <c r="Q119" i="6"/>
  <c r="F42" i="14"/>
  <c r="E139" i="7"/>
  <c r="E137" i="5" s="1"/>
  <c r="F134" i="5" s="1"/>
  <c r="R73" i="8"/>
  <c r="F66" i="14" s="1"/>
  <c r="F68" i="14" s="1"/>
  <c r="R82" i="5"/>
  <c r="BX78" i="17"/>
  <c r="BY77" i="17" s="1"/>
  <c r="L64" i="12"/>
  <c r="L62" i="18" s="1"/>
  <c r="K97" i="12"/>
  <c r="K99" i="12" s="1"/>
  <c r="L62" i="12"/>
  <c r="E93" i="14"/>
  <c r="E95" i="14" s="1"/>
  <c r="E99" i="14" s="1"/>
  <c r="G79" i="12"/>
  <c r="G81" i="12" s="1"/>
  <c r="G70" i="18" s="1"/>
  <c r="BA64" i="17" s="1"/>
  <c r="N143" i="12"/>
  <c r="BT94" i="17"/>
  <c r="BT64" i="17" s="1"/>
  <c r="P131" i="8"/>
  <c r="CC127" i="17"/>
  <c r="N125" i="12"/>
  <c r="M155" i="12"/>
  <c r="M165" i="12"/>
  <c r="H91" i="12"/>
  <c r="O149" i="12"/>
  <c r="O120" i="12"/>
  <c r="O172" i="12"/>
  <c r="E77" i="7"/>
  <c r="E37" i="14"/>
  <c r="R44" i="12"/>
  <c r="CB157" i="17"/>
  <c r="CB133" i="17"/>
  <c r="CC129" i="17"/>
  <c r="CB122" i="17"/>
  <c r="M143" i="12"/>
  <c r="O143" i="5"/>
  <c r="O129" i="8" s="1"/>
  <c r="P125" i="5"/>
  <c r="P128" i="5" s="1"/>
  <c r="P130" i="5" s="1"/>
  <c r="G107" i="12"/>
  <c r="G109" i="12" s="1"/>
  <c r="G70" i="12" s="1"/>
  <c r="G69" i="12" s="1"/>
  <c r="G74" i="12" s="1"/>
  <c r="G113" i="12"/>
  <c r="G114" i="12" s="1"/>
  <c r="G80" i="12" s="1"/>
  <c r="G63" i="8"/>
  <c r="N125" i="8"/>
  <c r="N126" i="8" s="1"/>
  <c r="N130" i="18"/>
  <c r="BH122" i="17" s="1"/>
  <c r="BY138" i="17"/>
  <c r="N128" i="12"/>
  <c r="N122" i="7" s="1"/>
  <c r="N167" i="12"/>
  <c r="CA155" i="17"/>
  <c r="R6" i="5" l="1"/>
  <c r="BS86" i="17"/>
  <c r="R46" i="12"/>
  <c r="R47" i="12" s="1"/>
  <c r="R7" i="8" s="1"/>
  <c r="R8" i="8" s="1"/>
  <c r="R20" i="8" s="1"/>
  <c r="R24" i="8" s="1"/>
  <c r="R25" i="8" s="1"/>
  <c r="E82" i="8" s="1"/>
  <c r="F80" i="8" s="1"/>
  <c r="E74" i="7"/>
  <c r="CB141" i="17"/>
  <c r="E63" i="7"/>
  <c r="E66" i="7" s="1"/>
  <c r="E70" i="7" s="1"/>
  <c r="M144" i="7"/>
  <c r="L145" i="7"/>
  <c r="AD122" i="17"/>
  <c r="AE122" i="17"/>
  <c r="AC122" i="17"/>
  <c r="I64" i="17"/>
  <c r="J64" i="17"/>
  <c r="L66" i="18"/>
  <c r="BF62" i="17"/>
  <c r="P125" i="6"/>
  <c r="P129" i="6" s="1"/>
  <c r="P131" i="6" s="1"/>
  <c r="P132" i="6" s="1"/>
  <c r="F63" i="17"/>
  <c r="Q120" i="6"/>
  <c r="Q121" i="6" s="1"/>
  <c r="Q124" i="6"/>
  <c r="R119" i="6"/>
  <c r="R75" i="8"/>
  <c r="F137" i="5"/>
  <c r="G134" i="5" s="1"/>
  <c r="R34" i="7"/>
  <c r="E100" i="14"/>
  <c r="F98" i="14" s="1"/>
  <c r="BY62" i="17"/>
  <c r="BY75" i="17"/>
  <c r="L65" i="12"/>
  <c r="L64" i="7" s="1"/>
  <c r="R35" i="5"/>
  <c r="R37" i="5" s="1"/>
  <c r="N119" i="8"/>
  <c r="G82" i="12"/>
  <c r="CD127" i="17"/>
  <c r="Q131" i="8"/>
  <c r="O125" i="12"/>
  <c r="N155" i="12"/>
  <c r="BZ138" i="17"/>
  <c r="E88" i="12"/>
  <c r="F85" i="12" s="1"/>
  <c r="E101" i="12"/>
  <c r="E103" i="12" s="1"/>
  <c r="E104" i="12" s="1"/>
  <c r="H93" i="12"/>
  <c r="H94" i="12" s="1"/>
  <c r="H69" i="7" s="1"/>
  <c r="CB155" i="17"/>
  <c r="P149" i="12"/>
  <c r="P120" i="12"/>
  <c r="P172" i="12"/>
  <c r="O130" i="18"/>
  <c r="O125" i="8"/>
  <c r="O126" i="8" s="1"/>
  <c r="BT86" i="17"/>
  <c r="E57" i="14"/>
  <c r="O167" i="12"/>
  <c r="O128" i="12"/>
  <c r="O122" i="7" s="1"/>
  <c r="BS88" i="17"/>
  <c r="BS63" i="17" s="1"/>
  <c r="G63" i="17" s="1"/>
  <c r="E63" i="5"/>
  <c r="E78" i="7"/>
  <c r="E83" i="7" s="1"/>
  <c r="E89" i="7" s="1"/>
  <c r="R28" i="5"/>
  <c r="R31" i="5" s="1"/>
  <c r="R8" i="5"/>
  <c r="R32" i="5" s="1"/>
  <c r="N165" i="12"/>
  <c r="F76" i="12"/>
  <c r="F75" i="7" s="1"/>
  <c r="P143" i="5"/>
  <c r="P129" i="8" s="1"/>
  <c r="Q125" i="5"/>
  <c r="Q128" i="5" s="1"/>
  <c r="M119" i="8"/>
  <c r="CC157" i="17"/>
  <c r="CC141" i="17" s="1"/>
  <c r="CD129" i="17"/>
  <c r="CC133" i="17"/>
  <c r="CC122" i="17"/>
  <c r="BU97" i="17"/>
  <c r="BU99" i="17" s="1"/>
  <c r="BU83" i="17" s="1"/>
  <c r="BU82" i="17" s="1"/>
  <c r="BU87" i="17" s="1"/>
  <c r="BU95" i="17"/>
  <c r="BV92" i="17" s="1"/>
  <c r="BU93" i="17"/>
  <c r="E92" i="5" l="1"/>
  <c r="E83" i="18"/>
  <c r="F81" i="18" s="1"/>
  <c r="N144" i="7"/>
  <c r="M145" i="7"/>
  <c r="H79" i="12"/>
  <c r="H81" i="12" s="1"/>
  <c r="H70" i="18" s="1"/>
  <c r="BB64" i="17" s="1"/>
  <c r="G76" i="7"/>
  <c r="G100" i="12" s="1"/>
  <c r="AF122" i="17"/>
  <c r="Y62" i="17"/>
  <c r="X62" i="17"/>
  <c r="Z62" i="17" s="1"/>
  <c r="K64" i="17"/>
  <c r="H63" i="17"/>
  <c r="Q125" i="6"/>
  <c r="Q129" i="6" s="1"/>
  <c r="Q131" i="6" s="1"/>
  <c r="Q132" i="6" s="1"/>
  <c r="R120" i="6"/>
  <c r="R121" i="6" s="1"/>
  <c r="R124" i="6"/>
  <c r="G137" i="5"/>
  <c r="G139" i="5" s="1"/>
  <c r="F144" i="5"/>
  <c r="F130" i="8" s="1"/>
  <c r="F132" i="8" s="1"/>
  <c r="F139" i="5"/>
  <c r="BY78" i="17"/>
  <c r="M62" i="12"/>
  <c r="M64" i="12"/>
  <c r="M62" i="18" s="1"/>
  <c r="L97" i="12"/>
  <c r="L99" i="12" s="1"/>
  <c r="E91" i="7"/>
  <c r="BT88" i="17"/>
  <c r="BT63" i="17" s="1"/>
  <c r="G46" i="14"/>
  <c r="CE127" i="17"/>
  <c r="E200" i="7"/>
  <c r="R131" i="8"/>
  <c r="G67" i="14" s="1"/>
  <c r="I91" i="12"/>
  <c r="R125" i="5"/>
  <c r="R128" i="5" s="1"/>
  <c r="R143" i="5" s="1"/>
  <c r="Q143" i="5"/>
  <c r="Q129" i="8" s="1"/>
  <c r="CD157" i="17"/>
  <c r="CD141" i="17" s="1"/>
  <c r="CD133" i="17"/>
  <c r="CE129" i="17"/>
  <c r="CD122" i="17"/>
  <c r="P125" i="12"/>
  <c r="O155" i="12"/>
  <c r="P128" i="12"/>
  <c r="P122" i="7" s="1"/>
  <c r="P167" i="12"/>
  <c r="CC155" i="17"/>
  <c r="Q130" i="5"/>
  <c r="O165" i="12"/>
  <c r="H107" i="12"/>
  <c r="H109" i="12" s="1"/>
  <c r="H70" i="12" s="1"/>
  <c r="H69" i="12" s="1"/>
  <c r="H74" i="12" s="1"/>
  <c r="H113" i="12"/>
  <c r="H114" i="12" s="1"/>
  <c r="H80" i="12" s="1"/>
  <c r="H63" i="8"/>
  <c r="BU94" i="17"/>
  <c r="BU64" i="17" s="1"/>
  <c r="F102" i="12"/>
  <c r="G73" i="12"/>
  <c r="BU86" i="17"/>
  <c r="Q149" i="12"/>
  <c r="Q120" i="12"/>
  <c r="Q172" i="12"/>
  <c r="O143" i="12"/>
  <c r="E58" i="14"/>
  <c r="E70" i="14" s="1"/>
  <c r="E74" i="14" s="1"/>
  <c r="E75" i="14" s="1"/>
  <c r="P130" i="18"/>
  <c r="P125" i="8"/>
  <c r="P126" i="8" s="1"/>
  <c r="F87" i="12"/>
  <c r="F71" i="18" s="1"/>
  <c r="CA138" i="17"/>
  <c r="O144" i="7" l="1"/>
  <c r="N145" i="7"/>
  <c r="M66" i="18"/>
  <c r="BG62" i="17"/>
  <c r="L64" i="17"/>
  <c r="M64" i="17"/>
  <c r="R125" i="6"/>
  <c r="R129" i="6" s="1"/>
  <c r="R131" i="6" s="1"/>
  <c r="R132" i="6" s="1"/>
  <c r="BZ75" i="17"/>
  <c r="BZ77" i="17"/>
  <c r="BZ62" i="17" s="1"/>
  <c r="G144" i="5"/>
  <c r="G130" i="8" s="1"/>
  <c r="G132" i="8" s="1"/>
  <c r="H134" i="5"/>
  <c r="H137" i="5" s="1"/>
  <c r="M65" i="12"/>
  <c r="M64" i="7" s="1"/>
  <c r="F76" i="18"/>
  <c r="F78" i="18" s="1"/>
  <c r="F82" i="18" s="1"/>
  <c r="F83" i="18" s="1"/>
  <c r="BS184" i="17"/>
  <c r="F188" i="8"/>
  <c r="CB138" i="17"/>
  <c r="E34" i="14"/>
  <c r="E38" i="14" s="1"/>
  <c r="E43" i="14" s="1"/>
  <c r="E49" i="14" s="1"/>
  <c r="F73" i="14"/>
  <c r="E23" i="14"/>
  <c r="E26" i="14" s="1"/>
  <c r="E30" i="14" s="1"/>
  <c r="Q167" i="12"/>
  <c r="Q128" i="12"/>
  <c r="Q122" i="7" s="1"/>
  <c r="BU88" i="17"/>
  <c r="BU63" i="17" s="1"/>
  <c r="P165" i="12"/>
  <c r="R130" i="5"/>
  <c r="F88" i="12"/>
  <c r="F77" i="7" s="1"/>
  <c r="H82" i="12"/>
  <c r="H76" i="7" s="1"/>
  <c r="P143" i="12"/>
  <c r="BV86" i="17"/>
  <c r="G75" i="12"/>
  <c r="G69" i="18" s="1"/>
  <c r="BA63" i="17" s="1"/>
  <c r="Q125" i="12"/>
  <c r="P155" i="12"/>
  <c r="CD155" i="17"/>
  <c r="BV97" i="17"/>
  <c r="BV99" i="17" s="1"/>
  <c r="BV83" i="17" s="1"/>
  <c r="BV82" i="17" s="1"/>
  <c r="BV87" i="17" s="1"/>
  <c r="BV95" i="17"/>
  <c r="BW92" i="17" s="1"/>
  <c r="BV93" i="17"/>
  <c r="I93" i="12"/>
  <c r="R120" i="12"/>
  <c r="R149" i="12"/>
  <c r="E176" i="6"/>
  <c r="F176" i="6" s="1"/>
  <c r="G5" i="14"/>
  <c r="O119" i="8"/>
  <c r="Q130" i="18"/>
  <c r="Q125" i="8"/>
  <c r="Q126" i="8" s="1"/>
  <c r="CE122" i="17"/>
  <c r="CE133" i="17"/>
  <c r="CE157" i="17"/>
  <c r="CE141" i="17" s="1"/>
  <c r="G41" i="14"/>
  <c r="R129" i="8"/>
  <c r="E195" i="7"/>
  <c r="E185" i="5" s="1"/>
  <c r="P144" i="7" l="1"/>
  <c r="O145" i="7"/>
  <c r="G81" i="18"/>
  <c r="F74" i="7"/>
  <c r="F78" i="7" s="1"/>
  <c r="F83" i="7" s="1"/>
  <c r="F89" i="7" s="1"/>
  <c r="F63" i="7"/>
  <c r="F66" i="7" s="1"/>
  <c r="F70" i="7" s="1"/>
  <c r="N64" i="17"/>
  <c r="AA62" i="17"/>
  <c r="AB62" i="17"/>
  <c r="I63" i="17"/>
  <c r="J63" i="17"/>
  <c r="F177" i="6"/>
  <c r="F178" i="6" s="1"/>
  <c r="F181" i="6"/>
  <c r="G176" i="6"/>
  <c r="H139" i="5"/>
  <c r="H144" i="5"/>
  <c r="H130" i="8" s="1"/>
  <c r="H132" i="8" s="1"/>
  <c r="I134" i="5"/>
  <c r="I137" i="5" s="1"/>
  <c r="I139" i="5" s="1"/>
  <c r="BZ78" i="17"/>
  <c r="N64" i="12"/>
  <c r="N62" i="18" s="1"/>
  <c r="N62" i="12"/>
  <c r="M97" i="12"/>
  <c r="M99" i="12" s="1"/>
  <c r="BV94" i="17"/>
  <c r="BV64" i="17" s="1"/>
  <c r="E51" i="14"/>
  <c r="G188" i="8"/>
  <c r="BT184" i="17"/>
  <c r="I113" i="12"/>
  <c r="I114" i="12" s="1"/>
  <c r="I80" i="12" s="1"/>
  <c r="I63" i="8"/>
  <c r="I107" i="12"/>
  <c r="I109" i="12" s="1"/>
  <c r="I70" i="12" s="1"/>
  <c r="I69" i="12" s="1"/>
  <c r="I74" i="12" s="1"/>
  <c r="E177" i="6"/>
  <c r="E178" i="6" s="1"/>
  <c r="R167" i="12"/>
  <c r="R128" i="12"/>
  <c r="R122" i="7" s="1"/>
  <c r="G6" i="14"/>
  <c r="R125" i="8"/>
  <c r="R130" i="18"/>
  <c r="G90" i="14" s="1"/>
  <c r="BV88" i="17"/>
  <c r="BV63" i="17" s="1"/>
  <c r="P119" i="8"/>
  <c r="BS186" i="17"/>
  <c r="BW86" i="17"/>
  <c r="H100" i="12"/>
  <c r="I79" i="12"/>
  <c r="R125" i="12"/>
  <c r="Q155" i="12"/>
  <c r="CC138" i="17"/>
  <c r="F182" i="5"/>
  <c r="F185" i="5" s="1"/>
  <c r="F187" i="5" s="1"/>
  <c r="G65" i="14"/>
  <c r="E181" i="6"/>
  <c r="R172" i="12"/>
  <c r="G10" i="14"/>
  <c r="CE155" i="17"/>
  <c r="I94" i="12"/>
  <c r="I69" i="7" s="1"/>
  <c r="G76" i="12"/>
  <c r="G75" i="7" s="1"/>
  <c r="Q143" i="12"/>
  <c r="G85" i="12"/>
  <c r="F101" i="12"/>
  <c r="F103" i="12" s="1"/>
  <c r="F104" i="12" s="1"/>
  <c r="Q165" i="12"/>
  <c r="F92" i="5" l="1"/>
  <c r="Q144" i="7"/>
  <c r="P145" i="7"/>
  <c r="F63" i="5"/>
  <c r="F65" i="5" s="1"/>
  <c r="F89" i="5" s="1"/>
  <c r="AC62" i="17"/>
  <c r="N66" i="18"/>
  <c r="BH62" i="17"/>
  <c r="K63" i="17"/>
  <c r="F182" i="6"/>
  <c r="F186" i="6" s="1"/>
  <c r="F188" i="6" s="1"/>
  <c r="F189" i="6" s="1"/>
  <c r="G181" i="6"/>
  <c r="G177" i="6"/>
  <c r="G178" i="6" s="1"/>
  <c r="H176" i="6"/>
  <c r="CA75" i="17"/>
  <c r="CA77" i="17"/>
  <c r="CA62" i="17" s="1"/>
  <c r="I144" i="5"/>
  <c r="I130" i="8" s="1"/>
  <c r="I132" i="8" s="1"/>
  <c r="J134" i="5"/>
  <c r="J137" i="5" s="1"/>
  <c r="J139" i="5" s="1"/>
  <c r="N65" i="12"/>
  <c r="N64" i="7" s="1"/>
  <c r="H188" i="8"/>
  <c r="BU184" i="17"/>
  <c r="Q119" i="8"/>
  <c r="F85" i="5"/>
  <c r="F88" i="5" s="1"/>
  <c r="F177" i="12"/>
  <c r="F206" i="12"/>
  <c r="R165" i="12"/>
  <c r="F64" i="8"/>
  <c r="J91" i="12"/>
  <c r="I81" i="12"/>
  <c r="I70" i="18" s="1"/>
  <c r="BC64" i="17" s="1"/>
  <c r="E182" i="6"/>
  <c r="E186" i="6" s="1"/>
  <c r="R126" i="8"/>
  <c r="G61" i="14"/>
  <c r="G102" i="12"/>
  <c r="H73" i="12"/>
  <c r="G87" i="12"/>
  <c r="G71" i="18" s="1"/>
  <c r="R119" i="8"/>
  <c r="F200" i="5"/>
  <c r="F186" i="8" s="1"/>
  <c r="G182" i="5"/>
  <c r="G185" i="5" s="1"/>
  <c r="G187" i="5" s="1"/>
  <c r="CD138" i="17"/>
  <c r="BX86" i="17"/>
  <c r="BT186" i="17"/>
  <c r="BS190" i="17"/>
  <c r="BS214" i="17"/>
  <c r="BS179" i="17"/>
  <c r="F94" i="5"/>
  <c r="G7" i="14"/>
  <c r="G11" i="14" s="1"/>
  <c r="G15" i="14" s="1"/>
  <c r="R144" i="7" l="1"/>
  <c r="R145" i="7" s="1"/>
  <c r="Q145" i="7"/>
  <c r="AD62" i="17"/>
  <c r="AE62" i="17"/>
  <c r="O64" i="17"/>
  <c r="P64" i="17"/>
  <c r="G182" i="6"/>
  <c r="G186" i="6" s="1"/>
  <c r="H181" i="6"/>
  <c r="H177" i="6"/>
  <c r="H178" i="6" s="1"/>
  <c r="I176" i="6"/>
  <c r="J144" i="5"/>
  <c r="J130" i="8" s="1"/>
  <c r="J132" i="8" s="1"/>
  <c r="K134" i="5"/>
  <c r="K137" i="5" s="1"/>
  <c r="K139" i="5" s="1"/>
  <c r="CA78" i="17"/>
  <c r="F91" i="7"/>
  <c r="O64" i="12"/>
  <c r="O62" i="18" s="1"/>
  <c r="O66" i="18" s="1"/>
  <c r="O62" i="12"/>
  <c r="N97" i="12"/>
  <c r="N99" i="12" s="1"/>
  <c r="G76" i="18"/>
  <c r="G78" i="18" s="1"/>
  <c r="G82" i="18" s="1"/>
  <c r="G83" i="18" s="1"/>
  <c r="I188" i="8"/>
  <c r="BV184" i="17"/>
  <c r="E179" i="7"/>
  <c r="G25" i="14"/>
  <c r="R155" i="12"/>
  <c r="G55" i="14"/>
  <c r="BW97" i="17"/>
  <c r="BW99" i="17" s="1"/>
  <c r="BW83" i="17" s="1"/>
  <c r="BW82" i="17" s="1"/>
  <c r="BW87" i="17" s="1"/>
  <c r="BW88" i="17" s="1"/>
  <c r="BW63" i="17" s="1"/>
  <c r="BW95" i="17"/>
  <c r="BX92" i="17" s="1"/>
  <c r="BW93" i="17"/>
  <c r="F229" i="12"/>
  <c r="CE138" i="17"/>
  <c r="BT190" i="17"/>
  <c r="BT214" i="17"/>
  <c r="BT179" i="17"/>
  <c r="BU186" i="17"/>
  <c r="G88" i="12"/>
  <c r="G77" i="7" s="1"/>
  <c r="G62" i="14"/>
  <c r="I82" i="12"/>
  <c r="I76" i="7" s="1"/>
  <c r="F65" i="8"/>
  <c r="F77" i="8" s="1"/>
  <c r="F81" i="8" s="1"/>
  <c r="F82" i="8" s="1"/>
  <c r="G80" i="8" s="1"/>
  <c r="F182" i="8"/>
  <c r="F187" i="18"/>
  <c r="F185" i="12"/>
  <c r="F179" i="7" s="1"/>
  <c r="F224" i="12"/>
  <c r="G206" i="12"/>
  <c r="G177" i="12"/>
  <c r="G229" i="12"/>
  <c r="BY86" i="17"/>
  <c r="BS212" i="17"/>
  <c r="H182" i="5"/>
  <c r="H185" i="5" s="1"/>
  <c r="H187" i="5" s="1"/>
  <c r="G200" i="5"/>
  <c r="G186" i="8" s="1"/>
  <c r="R143" i="12"/>
  <c r="E188" i="6"/>
  <c r="E189" i="6" s="1"/>
  <c r="G17" i="14"/>
  <c r="G18" i="14" s="1"/>
  <c r="H75" i="12"/>
  <c r="H69" i="18" s="1"/>
  <c r="BB63" i="17" s="1"/>
  <c r="J93" i="12"/>
  <c r="J94" i="12" s="1"/>
  <c r="J69" i="7" s="1"/>
  <c r="G63" i="7" l="1"/>
  <c r="G66" i="7" s="1"/>
  <c r="G70" i="7" s="1"/>
  <c r="G74" i="7"/>
  <c r="G78" i="7" s="1"/>
  <c r="G83" i="7" s="1"/>
  <c r="G89" i="7" s="1"/>
  <c r="Q64" i="17"/>
  <c r="AF62" i="17"/>
  <c r="M63" i="17"/>
  <c r="L63" i="17"/>
  <c r="H182" i="6"/>
  <c r="H186" i="6" s="1"/>
  <c r="H188" i="6" s="1"/>
  <c r="H189" i="6" s="1"/>
  <c r="I177" i="6"/>
  <c r="I178" i="6" s="1"/>
  <c r="I181" i="6"/>
  <c r="J176" i="6"/>
  <c r="G188" i="6"/>
  <c r="G189" i="6" s="1"/>
  <c r="CB77" i="17"/>
  <c r="CB62" i="17" s="1"/>
  <c r="K144" i="5"/>
  <c r="K130" i="8" s="1"/>
  <c r="K132" i="8" s="1"/>
  <c r="L134" i="5"/>
  <c r="L137" i="5" s="1"/>
  <c r="L139" i="5" s="1"/>
  <c r="CB75" i="17"/>
  <c r="O65" i="12"/>
  <c r="H81" i="18"/>
  <c r="BW94" i="17"/>
  <c r="BW64" i="17" s="1"/>
  <c r="J188" i="8"/>
  <c r="BW184" i="17"/>
  <c r="I182" i="5"/>
  <c r="I185" i="5" s="1"/>
  <c r="H200" i="5"/>
  <c r="H186" i="8" s="1"/>
  <c r="F200" i="12"/>
  <c r="F222" i="12"/>
  <c r="J63" i="8"/>
  <c r="J113" i="12"/>
  <c r="J114" i="12" s="1"/>
  <c r="J80" i="12" s="1"/>
  <c r="J107" i="12"/>
  <c r="J109" i="12" s="1"/>
  <c r="J70" i="12" s="1"/>
  <c r="J69" i="12" s="1"/>
  <c r="J74" i="12" s="1"/>
  <c r="H76" i="12"/>
  <c r="H75" i="7" s="1"/>
  <c r="BZ86" i="17"/>
  <c r="H177" i="12"/>
  <c r="H206" i="12"/>
  <c r="H229" i="12"/>
  <c r="F212" i="12"/>
  <c r="G182" i="12"/>
  <c r="H85" i="12"/>
  <c r="G101" i="12"/>
  <c r="G103" i="12" s="1"/>
  <c r="G104" i="12" s="1"/>
  <c r="BU190" i="17"/>
  <c r="BU179" i="17"/>
  <c r="BV186" i="17"/>
  <c r="BU214" i="17"/>
  <c r="G187" i="18"/>
  <c r="G182" i="8"/>
  <c r="G183" i="8" s="1"/>
  <c r="G63" i="5"/>
  <c r="J79" i="12"/>
  <c r="I100" i="12"/>
  <c r="E189" i="3"/>
  <c r="BR198" i="17"/>
  <c r="BS198" i="17" s="1"/>
  <c r="BT198" i="17" s="1"/>
  <c r="E185" i="12"/>
  <c r="F182" i="12" s="1"/>
  <c r="E212" i="12"/>
  <c r="K91" i="12"/>
  <c r="G224" i="12"/>
  <c r="G185" i="12"/>
  <c r="G179" i="7" s="1"/>
  <c r="F176" i="8"/>
  <c r="F183" i="8"/>
  <c r="BT212" i="17"/>
  <c r="P62" i="12" l="1"/>
  <c r="O64" i="7"/>
  <c r="O97" i="12" s="1"/>
  <c r="O99" i="12" s="1"/>
  <c r="N63" i="17"/>
  <c r="G200" i="12"/>
  <c r="I182" i="6"/>
  <c r="I186" i="6" s="1"/>
  <c r="I188" i="6" s="1"/>
  <c r="I189" i="6" s="1"/>
  <c r="J177" i="6"/>
  <c r="J178" i="6" s="1"/>
  <c r="J181" i="6"/>
  <c r="K176" i="6"/>
  <c r="CB78" i="17"/>
  <c r="CC77" i="17" s="1"/>
  <c r="CC62" i="17" s="1"/>
  <c r="G92" i="5"/>
  <c r="G94" i="5" s="1"/>
  <c r="BU198" i="17"/>
  <c r="L144" i="5"/>
  <c r="L130" i="8" s="1"/>
  <c r="L132" i="8" s="1"/>
  <c r="M134" i="5"/>
  <c r="M137" i="5" s="1"/>
  <c r="N134" i="5" s="1"/>
  <c r="N137" i="5" s="1"/>
  <c r="N139" i="5" s="1"/>
  <c r="P64" i="12"/>
  <c r="P62" i="18" s="1"/>
  <c r="P66" i="18" s="1"/>
  <c r="K188" i="8"/>
  <c r="BX184" i="17"/>
  <c r="J81" i="12"/>
  <c r="J70" i="18" s="1"/>
  <c r="BD64" i="17" s="1"/>
  <c r="G91" i="7"/>
  <c r="BV214" i="17"/>
  <c r="BV179" i="17"/>
  <c r="BV190" i="17"/>
  <c r="BW186" i="17"/>
  <c r="H87" i="12"/>
  <c r="H71" i="18" s="1"/>
  <c r="H182" i="12"/>
  <c r="G212" i="12"/>
  <c r="K93" i="12"/>
  <c r="G85" i="5"/>
  <c r="G88" i="5" s="1"/>
  <c r="G65" i="5"/>
  <c r="G89" i="5" s="1"/>
  <c r="H224" i="12"/>
  <c r="H185" i="12"/>
  <c r="H179" i="7" s="1"/>
  <c r="I73" i="12"/>
  <c r="H102" i="12"/>
  <c r="J182" i="5"/>
  <c r="J185" i="5" s="1"/>
  <c r="J187" i="5" s="1"/>
  <c r="I200" i="5"/>
  <c r="I186" i="8" s="1"/>
  <c r="G222" i="12"/>
  <c r="BX97" i="17"/>
  <c r="BX99" i="17" s="1"/>
  <c r="BX83" i="17" s="1"/>
  <c r="BX82" i="17" s="1"/>
  <c r="BX87" i="17" s="1"/>
  <c r="BX88" i="17" s="1"/>
  <c r="BX63" i="17" s="1"/>
  <c r="BX93" i="17"/>
  <c r="BX95" i="17"/>
  <c r="BY92" i="17" s="1"/>
  <c r="BS195" i="17"/>
  <c r="E201" i="7"/>
  <c r="F201" i="7" s="1"/>
  <c r="G47" i="14"/>
  <c r="G48" i="14" s="1"/>
  <c r="H182" i="8"/>
  <c r="H187" i="18"/>
  <c r="I177" i="12"/>
  <c r="I206" i="12"/>
  <c r="BU212" i="17"/>
  <c r="G64" i="8"/>
  <c r="CA86" i="17"/>
  <c r="I187" i="5"/>
  <c r="G176" i="8"/>
  <c r="G201" i="7" l="1"/>
  <c r="F202" i="7"/>
  <c r="S64" i="17"/>
  <c r="R64" i="17"/>
  <c r="T64" i="17" s="1"/>
  <c r="M144" i="5"/>
  <c r="M130" i="8" s="1"/>
  <c r="M132" i="8" s="1"/>
  <c r="M139" i="5"/>
  <c r="J182" i="6"/>
  <c r="J186" i="6" s="1"/>
  <c r="J188" i="6" s="1"/>
  <c r="J189" i="6" s="1"/>
  <c r="K177" i="6"/>
  <c r="K178" i="6" s="1"/>
  <c r="K181" i="6"/>
  <c r="L176" i="6"/>
  <c r="CC75" i="17"/>
  <c r="CC78" i="17" s="1"/>
  <c r="BV198" i="17"/>
  <c r="O134" i="5"/>
  <c r="N144" i="5"/>
  <c r="P65" i="12"/>
  <c r="P64" i="7" s="1"/>
  <c r="H76" i="18"/>
  <c r="H78" i="18" s="1"/>
  <c r="H82" i="18" s="1"/>
  <c r="H83" i="18" s="1"/>
  <c r="I200" i="12"/>
  <c r="L188" i="8"/>
  <c r="BY184" i="17"/>
  <c r="BV212" i="17"/>
  <c r="G65" i="8"/>
  <c r="G77" i="8" s="1"/>
  <c r="G81" i="8" s="1"/>
  <c r="G82" i="8" s="1"/>
  <c r="H80" i="8" s="1"/>
  <c r="BX94" i="17"/>
  <c r="BX64" i="17" s="1"/>
  <c r="I75" i="12"/>
  <c r="I69" i="18" s="1"/>
  <c r="BC63" i="17" s="1"/>
  <c r="K107" i="12"/>
  <c r="K109" i="12" s="1"/>
  <c r="K70" i="12" s="1"/>
  <c r="K69" i="12" s="1"/>
  <c r="K74" i="12" s="1"/>
  <c r="K63" i="8"/>
  <c r="K113" i="12"/>
  <c r="K114" i="12" s="1"/>
  <c r="K80" i="12" s="1"/>
  <c r="BW214" i="17"/>
  <c r="BW179" i="17"/>
  <c r="BW190" i="17"/>
  <c r="BX186" i="17"/>
  <c r="I185" i="12"/>
  <c r="I179" i="7" s="1"/>
  <c r="I224" i="12"/>
  <c r="CB86" i="17"/>
  <c r="I229" i="12"/>
  <c r="BT195" i="17"/>
  <c r="H212" i="12"/>
  <c r="I182" i="12"/>
  <c r="K94" i="12"/>
  <c r="K69" i="7" s="1"/>
  <c r="H183" i="8"/>
  <c r="E202" i="7"/>
  <c r="J206" i="12"/>
  <c r="J229" i="12"/>
  <c r="J177" i="12"/>
  <c r="I182" i="8"/>
  <c r="I183" i="8" s="1"/>
  <c r="I187" i="18"/>
  <c r="K182" i="5"/>
  <c r="K185" i="5" s="1"/>
  <c r="K187" i="5" s="1"/>
  <c r="J200" i="5"/>
  <c r="J186" i="8" s="1"/>
  <c r="H222" i="12"/>
  <c r="H88" i="12"/>
  <c r="H77" i="7" s="1"/>
  <c r="J82" i="12"/>
  <c r="J76" i="7" s="1"/>
  <c r="H201" i="7" l="1"/>
  <c r="G202" i="7"/>
  <c r="I81" i="18"/>
  <c r="H63" i="7"/>
  <c r="H66" i="7" s="1"/>
  <c r="H70" i="7" s="1"/>
  <c r="H74" i="7"/>
  <c r="H78" i="7" s="1"/>
  <c r="H83" i="7" s="1"/>
  <c r="H89" i="7" s="1"/>
  <c r="P63" i="17"/>
  <c r="O63" i="17"/>
  <c r="N130" i="8"/>
  <c r="N132" i="8" s="1"/>
  <c r="K182" i="6"/>
  <c r="K186" i="6" s="1"/>
  <c r="K188" i="6" s="1"/>
  <c r="K189" i="6" s="1"/>
  <c r="L181" i="6"/>
  <c r="L177" i="6"/>
  <c r="L178" i="6" s="1"/>
  <c r="M176" i="6"/>
  <c r="BW198" i="17"/>
  <c r="CD77" i="17"/>
  <c r="CD62" i="17" s="1"/>
  <c r="O137" i="5"/>
  <c r="O139" i="5" s="1"/>
  <c r="CD75" i="17"/>
  <c r="Q62" i="12"/>
  <c r="P97" i="12"/>
  <c r="P99" i="12" s="1"/>
  <c r="Q64" i="12"/>
  <c r="Q62" i="18" s="1"/>
  <c r="Q66" i="18" s="1"/>
  <c r="J200" i="12"/>
  <c r="M188" i="8"/>
  <c r="BZ184" i="17"/>
  <c r="I76" i="12"/>
  <c r="K79" i="12"/>
  <c r="J100" i="12"/>
  <c r="I85" i="12"/>
  <c r="H101" i="12"/>
  <c r="H103" i="12" s="1"/>
  <c r="H104" i="12" s="1"/>
  <c r="L182" i="5"/>
  <c r="L185" i="5" s="1"/>
  <c r="L187" i="5" s="1"/>
  <c r="K200" i="5"/>
  <c r="K186" i="8" s="1"/>
  <c r="J182" i="8"/>
  <c r="J183" i="8" s="1"/>
  <c r="J187" i="18"/>
  <c r="I222" i="12"/>
  <c r="BW212" i="17"/>
  <c r="H200" i="12"/>
  <c r="K177" i="12"/>
  <c r="K206" i="12"/>
  <c r="K229" i="12"/>
  <c r="BU195" i="17"/>
  <c r="CC86" i="17"/>
  <c r="I212" i="12"/>
  <c r="J182" i="12"/>
  <c r="BX179" i="17"/>
  <c r="BX190" i="17"/>
  <c r="BX214" i="17"/>
  <c r="BY186" i="17"/>
  <c r="H176" i="8"/>
  <c r="J224" i="12"/>
  <c r="J185" i="12"/>
  <c r="J179" i="7" s="1"/>
  <c r="L91" i="12"/>
  <c r="I176" i="8"/>
  <c r="H63" i="5" l="1"/>
  <c r="I201" i="7"/>
  <c r="H202" i="7"/>
  <c r="BX198" i="17"/>
  <c r="H92" i="5"/>
  <c r="H94" i="5" s="1"/>
  <c r="I75" i="7"/>
  <c r="I102" i="12" s="1"/>
  <c r="Q63" i="17"/>
  <c r="L182" i="6"/>
  <c r="L186" i="6" s="1"/>
  <c r="L188" i="6" s="1"/>
  <c r="L189" i="6" s="1"/>
  <c r="M181" i="6"/>
  <c r="M177" i="6"/>
  <c r="M178" i="6" s="1"/>
  <c r="N176" i="6"/>
  <c r="CD78" i="17"/>
  <c r="CE77" i="17" s="1"/>
  <c r="CE62" i="17" s="1"/>
  <c r="O144" i="5"/>
  <c r="O130" i="8" s="1"/>
  <c r="O132" i="8" s="1"/>
  <c r="P134" i="5"/>
  <c r="P137" i="5" s="1"/>
  <c r="P139" i="5" s="1"/>
  <c r="Q65" i="12"/>
  <c r="Q64" i="7" s="1"/>
  <c r="J73" i="12"/>
  <c r="J75" i="12" s="1"/>
  <c r="J69" i="18" s="1"/>
  <c r="BD63" i="17" s="1"/>
  <c r="CA184" i="17"/>
  <c r="N188" i="8"/>
  <c r="BY97" i="17"/>
  <c r="BY99" i="17" s="1"/>
  <c r="BY83" i="17" s="1"/>
  <c r="BY82" i="17" s="1"/>
  <c r="BY87" i="17" s="1"/>
  <c r="BY88" i="17" s="1"/>
  <c r="BY63" i="17" s="1"/>
  <c r="BY95" i="17"/>
  <c r="BZ92" i="17" s="1"/>
  <c r="BY93" i="17"/>
  <c r="J222" i="12"/>
  <c r="L206" i="12"/>
  <c r="L177" i="12"/>
  <c r="K224" i="12"/>
  <c r="K185" i="12"/>
  <c r="K179" i="7" s="1"/>
  <c r="L93" i="12"/>
  <c r="L94" i="12" s="1"/>
  <c r="L69" i="7" s="1"/>
  <c r="BV195" i="17"/>
  <c r="M182" i="5"/>
  <c r="M185" i="5" s="1"/>
  <c r="M187" i="5" s="1"/>
  <c r="L200" i="5"/>
  <c r="L186" i="8" s="1"/>
  <c r="K81" i="12"/>
  <c r="K70" i="18" s="1"/>
  <c r="BE64" i="17" s="1"/>
  <c r="BY214" i="17"/>
  <c r="BY190" i="17"/>
  <c r="BY179" i="17"/>
  <c r="BZ186" i="17"/>
  <c r="CD86" i="17"/>
  <c r="H64" i="8"/>
  <c r="J176" i="8"/>
  <c r="K182" i="12"/>
  <c r="J212" i="12"/>
  <c r="H85" i="5"/>
  <c r="H88" i="5" s="1"/>
  <c r="H65" i="5"/>
  <c r="H89" i="5" s="1"/>
  <c r="BX212" i="17"/>
  <c r="K182" i="8"/>
  <c r="K187" i="18"/>
  <c r="I87" i="12"/>
  <c r="I71" i="18" s="1"/>
  <c r="BY198" i="17" l="1"/>
  <c r="J201" i="7"/>
  <c r="I202" i="7"/>
  <c r="R63" i="17"/>
  <c r="S63" i="17"/>
  <c r="U64" i="17"/>
  <c r="V64" i="17"/>
  <c r="M182" i="6"/>
  <c r="M186" i="6" s="1"/>
  <c r="M188" i="6" s="1"/>
  <c r="M189" i="6" s="1"/>
  <c r="N177" i="6"/>
  <c r="N178" i="6" s="1"/>
  <c r="N181" i="6"/>
  <c r="O176" i="6"/>
  <c r="CE75" i="17"/>
  <c r="CE78" i="17" s="1"/>
  <c r="Q134" i="5"/>
  <c r="Q137" i="5" s="1"/>
  <c r="Q139" i="5" s="1"/>
  <c r="P144" i="5"/>
  <c r="P130" i="8" s="1"/>
  <c r="P132" i="8" s="1"/>
  <c r="H91" i="7"/>
  <c r="Q97" i="12"/>
  <c r="Q99" i="12" s="1"/>
  <c r="R62" i="12"/>
  <c r="R64" i="12"/>
  <c r="R62" i="18" s="1"/>
  <c r="I76" i="18"/>
  <c r="I78" i="18" s="1"/>
  <c r="I82" i="18" s="1"/>
  <c r="I83" i="18" s="1"/>
  <c r="K82" i="12"/>
  <c r="J76" i="12"/>
  <c r="CB184" i="17"/>
  <c r="O188" i="8"/>
  <c r="BY94" i="17"/>
  <c r="BY64" i="17" s="1"/>
  <c r="M91" i="12"/>
  <c r="I88" i="12"/>
  <c r="I77" i="7" s="1"/>
  <c r="K183" i="8"/>
  <c r="H65" i="8"/>
  <c r="H77" i="8" s="1"/>
  <c r="H81" i="8" s="1"/>
  <c r="H82" i="8" s="1"/>
  <c r="I80" i="8" s="1"/>
  <c r="BZ214" i="17"/>
  <c r="BZ198" i="17" s="1"/>
  <c r="BZ179" i="17"/>
  <c r="BZ190" i="17"/>
  <c r="CA186" i="17"/>
  <c r="L229" i="12"/>
  <c r="L107" i="12"/>
  <c r="L109" i="12" s="1"/>
  <c r="L70" i="12" s="1"/>
  <c r="L69" i="12" s="1"/>
  <c r="L74" i="12" s="1"/>
  <c r="L63" i="8"/>
  <c r="L113" i="12"/>
  <c r="L114" i="12" s="1"/>
  <c r="L80" i="12" s="1"/>
  <c r="L182" i="12"/>
  <c r="K212" i="12"/>
  <c r="L224" i="12"/>
  <c r="L185" i="12"/>
  <c r="L179" i="7" s="1"/>
  <c r="K222" i="12"/>
  <c r="CE86" i="17"/>
  <c r="BY212" i="17"/>
  <c r="N182" i="5"/>
  <c r="N185" i="5" s="1"/>
  <c r="N187" i="5" s="1"/>
  <c r="M200" i="5"/>
  <c r="M186" i="8" s="1"/>
  <c r="BW195" i="17"/>
  <c r="M177" i="12"/>
  <c r="M206" i="12"/>
  <c r="M229" i="12"/>
  <c r="L182" i="8"/>
  <c r="L183" i="8" s="1"/>
  <c r="L187" i="18"/>
  <c r="K201" i="7" l="1"/>
  <c r="J202" i="7"/>
  <c r="K73" i="12"/>
  <c r="K75" i="12" s="1"/>
  <c r="K69" i="18" s="1"/>
  <c r="BE63" i="17" s="1"/>
  <c r="J75" i="7"/>
  <c r="J102" i="12" s="1"/>
  <c r="L79" i="12"/>
  <c r="K76" i="7"/>
  <c r="K100" i="12" s="1"/>
  <c r="I74" i="7"/>
  <c r="I78" i="7" s="1"/>
  <c r="I83" i="7" s="1"/>
  <c r="I89" i="7" s="1"/>
  <c r="I63" i="7"/>
  <c r="I66" i="7" s="1"/>
  <c r="I70" i="7" s="1"/>
  <c r="W64" i="17"/>
  <c r="T63" i="17"/>
  <c r="N182" i="6"/>
  <c r="N186" i="6" s="1"/>
  <c r="N188" i="6" s="1"/>
  <c r="N189" i="6" s="1"/>
  <c r="O181" i="6"/>
  <c r="O177" i="6"/>
  <c r="O178" i="6" s="1"/>
  <c r="P176" i="6"/>
  <c r="Q144" i="5"/>
  <c r="Q130" i="8" s="1"/>
  <c r="Q132" i="8" s="1"/>
  <c r="R134" i="5"/>
  <c r="R137" i="5" s="1"/>
  <c r="R139" i="5" s="1"/>
  <c r="R66" i="18"/>
  <c r="F79" i="14"/>
  <c r="F83" i="14" s="1"/>
  <c r="R65" i="12"/>
  <c r="R64" i="7" s="1"/>
  <c r="J81" i="18"/>
  <c r="L200" i="12"/>
  <c r="L176" i="8"/>
  <c r="P188" i="8"/>
  <c r="CC184" i="17"/>
  <c r="CA190" i="17"/>
  <c r="CA179" i="17"/>
  <c r="CA214" i="17"/>
  <c r="CA198" i="17" s="1"/>
  <c r="CB186" i="17"/>
  <c r="M224" i="12"/>
  <c r="M185" i="12"/>
  <c r="M179" i="7" s="1"/>
  <c r="M187" i="18"/>
  <c r="M182" i="8"/>
  <c r="M183" i="8" s="1"/>
  <c r="N200" i="5"/>
  <c r="N186" i="8" s="1"/>
  <c r="O182" i="5"/>
  <c r="O185" i="5" s="1"/>
  <c r="M182" i="12"/>
  <c r="L212" i="12"/>
  <c r="K200" i="12"/>
  <c r="BZ97" i="17"/>
  <c r="BZ99" i="17" s="1"/>
  <c r="BZ83" i="17" s="1"/>
  <c r="BZ82" i="17" s="1"/>
  <c r="BZ87" i="17" s="1"/>
  <c r="BZ88" i="17" s="1"/>
  <c r="BZ63" i="17" s="1"/>
  <c r="BZ95" i="17"/>
  <c r="CA92" i="17" s="1"/>
  <c r="BZ93" i="17"/>
  <c r="L81" i="12"/>
  <c r="L70" i="18" s="1"/>
  <c r="BF64" i="17" s="1"/>
  <c r="N206" i="12"/>
  <c r="N177" i="12"/>
  <c r="N229" i="12"/>
  <c r="BX195" i="17"/>
  <c r="L222" i="12"/>
  <c r="K176" i="8"/>
  <c r="BZ212" i="17"/>
  <c r="J85" i="12"/>
  <c r="I101" i="12"/>
  <c r="I103" i="12" s="1"/>
  <c r="I104" i="12" s="1"/>
  <c r="M93" i="12"/>
  <c r="I63" i="5" l="1"/>
  <c r="L201" i="7"/>
  <c r="K202" i="7"/>
  <c r="X64" i="17"/>
  <c r="Y64" i="17"/>
  <c r="U63" i="17"/>
  <c r="V63" i="17"/>
  <c r="O182" i="6"/>
  <c r="O186" i="6" s="1"/>
  <c r="O188" i="6" s="1"/>
  <c r="O189" i="6" s="1"/>
  <c r="P181" i="6"/>
  <c r="P177" i="6"/>
  <c r="P178" i="6" s="1"/>
  <c r="Q176" i="6"/>
  <c r="R144" i="5"/>
  <c r="F24" i="14"/>
  <c r="E121" i="7"/>
  <c r="R97" i="12"/>
  <c r="R99" i="12" s="1"/>
  <c r="I92" i="5"/>
  <c r="I94" i="5" s="1"/>
  <c r="BZ94" i="17"/>
  <c r="BZ64" i="17" s="1"/>
  <c r="N200" i="12"/>
  <c r="K76" i="12"/>
  <c r="CD184" i="17"/>
  <c r="Q188" i="8"/>
  <c r="I64" i="8"/>
  <c r="M107" i="12"/>
  <c r="M109" i="12" s="1"/>
  <c r="M70" i="12" s="1"/>
  <c r="M69" i="12" s="1"/>
  <c r="M74" i="12" s="1"/>
  <c r="M63" i="8"/>
  <c r="M113" i="12"/>
  <c r="M114" i="12" s="1"/>
  <c r="M80" i="12" s="1"/>
  <c r="I85" i="5"/>
  <c r="I88" i="5" s="1"/>
  <c r="I65" i="5"/>
  <c r="I89" i="5" s="1"/>
  <c r="CB214" i="17"/>
  <c r="CB198" i="17" s="1"/>
  <c r="CB179" i="17"/>
  <c r="CB190" i="17"/>
  <c r="CC186" i="17"/>
  <c r="O206" i="12"/>
  <c r="O177" i="12"/>
  <c r="O229" i="12"/>
  <c r="I91" i="7"/>
  <c r="CA212" i="17"/>
  <c r="J87" i="12"/>
  <c r="J71" i="18" s="1"/>
  <c r="N182" i="8"/>
  <c r="N183" i="8" s="1"/>
  <c r="N187" i="18"/>
  <c r="O200" i="5"/>
  <c r="O186" i="8" s="1"/>
  <c r="P182" i="5"/>
  <c r="P185" i="5" s="1"/>
  <c r="P187" i="5" s="1"/>
  <c r="M212" i="12"/>
  <c r="N182" i="12"/>
  <c r="M94" i="12"/>
  <c r="M69" i="7" s="1"/>
  <c r="BY195" i="17"/>
  <c r="N224" i="12"/>
  <c r="N185" i="12"/>
  <c r="N179" i="7" s="1"/>
  <c r="L82" i="12"/>
  <c r="L76" i="7" s="1"/>
  <c r="O187" i="5"/>
  <c r="M222" i="12"/>
  <c r="M201" i="7" l="1"/>
  <c r="L202" i="7"/>
  <c r="L73" i="12"/>
  <c r="L75" i="12" s="1"/>
  <c r="L69" i="18" s="1"/>
  <c r="BF63" i="17" s="1"/>
  <c r="K75" i="7"/>
  <c r="K102" i="12" s="1"/>
  <c r="W63" i="17"/>
  <c r="Z64" i="17"/>
  <c r="P182" i="6"/>
  <c r="P186" i="6" s="1"/>
  <c r="P188" i="6" s="1"/>
  <c r="P189" i="6" s="1"/>
  <c r="Q177" i="6"/>
  <c r="Q178" i="6" s="1"/>
  <c r="Q181" i="6"/>
  <c r="R176" i="6"/>
  <c r="G42" i="14"/>
  <c r="R130" i="8"/>
  <c r="E196" i="7"/>
  <c r="E194" i="5" s="1"/>
  <c r="F191" i="5" s="1"/>
  <c r="E154" i="12"/>
  <c r="E156" i="12" s="1"/>
  <c r="E122" i="12"/>
  <c r="BR135" i="17"/>
  <c r="BS134" i="17" s="1"/>
  <c r="E131" i="3"/>
  <c r="J76" i="18"/>
  <c r="J78" i="18" s="1"/>
  <c r="J82" i="18" s="1"/>
  <c r="J83" i="18" s="1"/>
  <c r="O200" i="12"/>
  <c r="J88" i="12"/>
  <c r="R188" i="8"/>
  <c r="H67" i="14" s="1"/>
  <c r="I67" i="14" s="1"/>
  <c r="CE184" i="17"/>
  <c r="H46" i="14"/>
  <c r="I46" i="14" s="1"/>
  <c r="BZ195" i="17"/>
  <c r="N91" i="12"/>
  <c r="M200" i="12"/>
  <c r="I65" i="8"/>
  <c r="I77" i="8" s="1"/>
  <c r="I81" i="8" s="1"/>
  <c r="I82" i="8" s="1"/>
  <c r="J80" i="8" s="1"/>
  <c r="N222" i="12"/>
  <c r="M79" i="12"/>
  <c r="L100" i="12"/>
  <c r="O182" i="12"/>
  <c r="N212" i="12"/>
  <c r="P177" i="12"/>
  <c r="P206" i="12"/>
  <c r="P229" i="12"/>
  <c r="O182" i="8"/>
  <c r="O183" i="8" s="1"/>
  <c r="O187" i="18"/>
  <c r="M176" i="8"/>
  <c r="CB212" i="17"/>
  <c r="Q182" i="5"/>
  <c r="Q185" i="5" s="1"/>
  <c r="Q187" i="5" s="1"/>
  <c r="P200" i="5"/>
  <c r="P186" i="8" s="1"/>
  <c r="O224" i="12"/>
  <c r="O185" i="12"/>
  <c r="O179" i="7" s="1"/>
  <c r="CC179" i="17"/>
  <c r="CC214" i="17"/>
  <c r="CC198" i="17" s="1"/>
  <c r="CC190" i="17"/>
  <c r="CD186" i="17"/>
  <c r="N176" i="8"/>
  <c r="N201" i="7" l="1"/>
  <c r="M202" i="7"/>
  <c r="K81" i="18"/>
  <c r="J63" i="7"/>
  <c r="J66" i="7" s="1"/>
  <c r="J70" i="7" s="1"/>
  <c r="J74" i="7"/>
  <c r="J63" i="5" s="1"/>
  <c r="J77" i="7"/>
  <c r="J101" i="12" s="1"/>
  <c r="J103" i="12" s="1"/>
  <c r="J104" i="12" s="1"/>
  <c r="J64" i="8" s="1"/>
  <c r="Y63" i="17"/>
  <c r="X63" i="17"/>
  <c r="Q182" i="6"/>
  <c r="Q186" i="6" s="1"/>
  <c r="Q188" i="6" s="1"/>
  <c r="Q189" i="6" s="1"/>
  <c r="R177" i="6"/>
  <c r="R178" i="6" s="1"/>
  <c r="R181" i="6"/>
  <c r="F194" i="5"/>
  <c r="F201" i="5" s="1"/>
  <c r="F187" i="8" s="1"/>
  <c r="F189" i="8" s="1"/>
  <c r="K85" i="12"/>
  <c r="K87" i="12" s="1"/>
  <c r="K71" i="18" s="1"/>
  <c r="K76" i="18" s="1"/>
  <c r="K78" i="18" s="1"/>
  <c r="K82" i="18" s="1"/>
  <c r="G66" i="14"/>
  <c r="G68" i="14" s="1"/>
  <c r="R132" i="8"/>
  <c r="G191" i="5"/>
  <c r="BS132" i="17"/>
  <c r="BS119" i="17"/>
  <c r="F119" i="12"/>
  <c r="F121" i="12"/>
  <c r="F119" i="18" s="1"/>
  <c r="Q177" i="12"/>
  <c r="Q206" i="12"/>
  <c r="Q229" i="12"/>
  <c r="CA97" i="17"/>
  <c r="CA99" i="17" s="1"/>
  <c r="CA83" i="17" s="1"/>
  <c r="CA82" i="17" s="1"/>
  <c r="CA87" i="17" s="1"/>
  <c r="CA88" i="17" s="1"/>
  <c r="CA63" i="17" s="1"/>
  <c r="CA95" i="17"/>
  <c r="CB92" i="17" s="1"/>
  <c r="CA93" i="17"/>
  <c r="CD214" i="17"/>
  <c r="CD198" i="17" s="1"/>
  <c r="CD190" i="17"/>
  <c r="CD179" i="17"/>
  <c r="CE186" i="17"/>
  <c r="P182" i="12"/>
  <c r="O212" i="12"/>
  <c r="R182" i="5"/>
  <c r="R185" i="5" s="1"/>
  <c r="R200" i="5" s="1"/>
  <c r="Q200" i="5"/>
  <c r="Q186" i="8" s="1"/>
  <c r="L76" i="12"/>
  <c r="L75" i="7" s="1"/>
  <c r="O222" i="12"/>
  <c r="P224" i="12"/>
  <c r="P185" i="12"/>
  <c r="P179" i="7" s="1"/>
  <c r="CC212" i="17"/>
  <c r="P182" i="8"/>
  <c r="P183" i="8" s="1"/>
  <c r="P187" i="18"/>
  <c r="M81" i="12"/>
  <c r="M70" i="18" s="1"/>
  <c r="BG64" i="17" s="1"/>
  <c r="N93" i="12"/>
  <c r="CA195" i="17"/>
  <c r="O176" i="8"/>
  <c r="K83" i="18" l="1"/>
  <c r="L81" i="18" s="1"/>
  <c r="O201" i="7"/>
  <c r="N202" i="7"/>
  <c r="J78" i="7"/>
  <c r="J83" i="7" s="1"/>
  <c r="J89" i="7" s="1"/>
  <c r="J91" i="7" s="1"/>
  <c r="AB64" i="17"/>
  <c r="AA64" i="17"/>
  <c r="Z63" i="17"/>
  <c r="F123" i="18"/>
  <c r="AZ119" i="17"/>
  <c r="R182" i="6"/>
  <c r="R186" i="6" s="1"/>
  <c r="R188" i="6" s="1"/>
  <c r="R189" i="6" s="1"/>
  <c r="G194" i="5"/>
  <c r="G196" i="5" s="1"/>
  <c r="F196" i="5"/>
  <c r="BS135" i="17"/>
  <c r="F122" i="12"/>
  <c r="F121" i="7" s="1"/>
  <c r="J92" i="5"/>
  <c r="J94" i="5" s="1"/>
  <c r="R187" i="5"/>
  <c r="J85" i="5"/>
  <c r="J88" i="5" s="1"/>
  <c r="J65" i="5"/>
  <c r="J89" i="5" s="1"/>
  <c r="M73" i="12"/>
  <c r="L102" i="12"/>
  <c r="CE190" i="17"/>
  <c r="CE179" i="17"/>
  <c r="CE214" i="17"/>
  <c r="CE198" i="17" s="1"/>
  <c r="CA94" i="17"/>
  <c r="CA64" i="17" s="1"/>
  <c r="Q185" i="12"/>
  <c r="Q179" i="7" s="1"/>
  <c r="Q224" i="12"/>
  <c r="CB195" i="17"/>
  <c r="P200" i="12"/>
  <c r="N107" i="12"/>
  <c r="N109" i="12" s="1"/>
  <c r="N70" i="12" s="1"/>
  <c r="N69" i="12" s="1"/>
  <c r="N74" i="12" s="1"/>
  <c r="N113" i="12"/>
  <c r="N114" i="12" s="1"/>
  <c r="N80" i="12" s="1"/>
  <c r="N63" i="8"/>
  <c r="Q182" i="12"/>
  <c r="P212" i="12"/>
  <c r="N94" i="12"/>
  <c r="N69" i="7" s="1"/>
  <c r="M82" i="12"/>
  <c r="M76" i="7" s="1"/>
  <c r="P222" i="12"/>
  <c r="K88" i="12"/>
  <c r="K77" i="7" s="1"/>
  <c r="R186" i="8"/>
  <c r="H41" i="14"/>
  <c r="I41" i="14" s="1"/>
  <c r="CD212" i="17"/>
  <c r="R177" i="12"/>
  <c r="R206" i="12"/>
  <c r="H5" i="14"/>
  <c r="Q187" i="18"/>
  <c r="Q182" i="8"/>
  <c r="Q183" i="8" s="1"/>
  <c r="J65" i="8"/>
  <c r="J77" i="8" s="1"/>
  <c r="J81" i="8" s="1"/>
  <c r="J82" i="8" s="1"/>
  <c r="K80" i="8" s="1"/>
  <c r="P176" i="8"/>
  <c r="K74" i="7" l="1"/>
  <c r="K63" i="5" s="1"/>
  <c r="K63" i="7"/>
  <c r="K66" i="7" s="1"/>
  <c r="K70" i="7" s="1"/>
  <c r="P201" i="7"/>
  <c r="O202" i="7"/>
  <c r="AC64" i="17"/>
  <c r="F119" i="17"/>
  <c r="H119" i="17" s="1"/>
  <c r="G119" i="17"/>
  <c r="BT134" i="17"/>
  <c r="BT119" i="17" s="1"/>
  <c r="G201" i="5"/>
  <c r="G187" i="8" s="1"/>
  <c r="G189" i="8" s="1"/>
  <c r="H191" i="5"/>
  <c r="H194" i="5" s="1"/>
  <c r="BT132" i="17"/>
  <c r="G119" i="12"/>
  <c r="F154" i="12"/>
  <c r="F156" i="12" s="1"/>
  <c r="G121" i="12"/>
  <c r="G119" i="18" s="1"/>
  <c r="R229" i="12"/>
  <c r="H10" i="14"/>
  <c r="I10" i="14" s="1"/>
  <c r="H65" i="14"/>
  <c r="O91" i="12"/>
  <c r="R182" i="12"/>
  <c r="Q212" i="12"/>
  <c r="L85" i="12"/>
  <c r="K101" i="12"/>
  <c r="K103" i="12" s="1"/>
  <c r="K104" i="12" s="1"/>
  <c r="R182" i="8"/>
  <c r="R187" i="18"/>
  <c r="H90" i="14" s="1"/>
  <c r="I90" i="14" s="1"/>
  <c r="Q200" i="12"/>
  <c r="CC195" i="17"/>
  <c r="CE212" i="17"/>
  <c r="M75" i="12"/>
  <c r="M69" i="18" s="1"/>
  <c r="BG63" i="17" s="1"/>
  <c r="R224" i="12"/>
  <c r="R185" i="12"/>
  <c r="R179" i="7" s="1"/>
  <c r="H6" i="14"/>
  <c r="I6" i="14" s="1"/>
  <c r="I5" i="14"/>
  <c r="N79" i="12"/>
  <c r="M100" i="12"/>
  <c r="Q222" i="12"/>
  <c r="K78" i="7" l="1"/>
  <c r="K83" i="7" s="1"/>
  <c r="K89" i="7" s="1"/>
  <c r="K91" i="7" s="1"/>
  <c r="K92" i="5"/>
  <c r="Q201" i="7"/>
  <c r="P202" i="7"/>
  <c r="AA63" i="17"/>
  <c r="AB63" i="17"/>
  <c r="G123" i="18"/>
  <c r="BA119" i="17"/>
  <c r="BT135" i="17"/>
  <c r="BU134" i="17" s="1"/>
  <c r="BU119" i="17" s="1"/>
  <c r="I191" i="5"/>
  <c r="I194" i="5" s="1"/>
  <c r="I196" i="5" s="1"/>
  <c r="H196" i="5"/>
  <c r="H201" i="5"/>
  <c r="H187" i="8" s="1"/>
  <c r="H189" i="8" s="1"/>
  <c r="G122" i="12"/>
  <c r="I7" i="14"/>
  <c r="I11" i="14" s="1"/>
  <c r="I15" i="14" s="1"/>
  <c r="K85" i="5"/>
  <c r="K88" i="5" s="1"/>
  <c r="K65" i="5"/>
  <c r="K89" i="5" s="1"/>
  <c r="N81" i="12"/>
  <c r="N70" i="18" s="1"/>
  <c r="BH64" i="17" s="1"/>
  <c r="M76" i="12"/>
  <c r="M75" i="7" s="1"/>
  <c r="Q176" i="8"/>
  <c r="R183" i="8"/>
  <c r="H61" i="14"/>
  <c r="L87" i="12"/>
  <c r="L71" i="18" s="1"/>
  <c r="L76" i="18" s="1"/>
  <c r="L78" i="18" s="1"/>
  <c r="L82" i="18" s="1"/>
  <c r="L83" i="18" s="1"/>
  <c r="R222" i="12"/>
  <c r="CB97" i="17"/>
  <c r="CB99" i="17" s="1"/>
  <c r="CB83" i="17" s="1"/>
  <c r="CB82" i="17" s="1"/>
  <c r="CB87" i="17" s="1"/>
  <c r="CB88" i="17" s="1"/>
  <c r="CB63" i="17" s="1"/>
  <c r="CB95" i="17"/>
  <c r="CC92" i="17" s="1"/>
  <c r="CB93" i="17"/>
  <c r="H7" i="14"/>
  <c r="H11" i="14" s="1"/>
  <c r="H15" i="14" s="1"/>
  <c r="CD195" i="17"/>
  <c r="K94" i="5"/>
  <c r="O93" i="12"/>
  <c r="O94" i="12" s="1"/>
  <c r="O69" i="7" s="1"/>
  <c r="K64" i="8"/>
  <c r="K65" i="8" s="1"/>
  <c r="K77" i="8" s="1"/>
  <c r="K81" i="8" s="1"/>
  <c r="K82" i="8" s="1"/>
  <c r="L80" i="8" s="1"/>
  <c r="I65" i="14"/>
  <c r="R201" i="7" l="1"/>
  <c r="R202" i="7" s="1"/>
  <c r="Q202" i="7"/>
  <c r="H119" i="12"/>
  <c r="G121" i="7"/>
  <c r="G154" i="12" s="1"/>
  <c r="G156" i="12" s="1"/>
  <c r="L74" i="7"/>
  <c r="L63" i="7"/>
  <c r="L66" i="7" s="1"/>
  <c r="L70" i="7" s="1"/>
  <c r="AC63" i="17"/>
  <c r="AD64" i="17"/>
  <c r="AE64" i="17"/>
  <c r="I119" i="17"/>
  <c r="J119" i="17"/>
  <c r="BU132" i="17"/>
  <c r="BU135" i="17" s="1"/>
  <c r="BV134" i="17" s="1"/>
  <c r="I201" i="5"/>
  <c r="I187" i="8" s="1"/>
  <c r="I189" i="8" s="1"/>
  <c r="J191" i="5"/>
  <c r="J194" i="5" s="1"/>
  <c r="J201" i="5" s="1"/>
  <c r="H121" i="12"/>
  <c r="H122" i="12" s="1"/>
  <c r="H121" i="7" s="1"/>
  <c r="N82" i="12"/>
  <c r="P91" i="12"/>
  <c r="H62" i="14"/>
  <c r="I61" i="14"/>
  <c r="I62" i="14" s="1"/>
  <c r="R212" i="12"/>
  <c r="H25" i="14"/>
  <c r="I25" i="14" s="1"/>
  <c r="O107" i="12"/>
  <c r="O109" i="12" s="1"/>
  <c r="O70" i="12" s="1"/>
  <c r="O69" i="12" s="1"/>
  <c r="O74" i="12" s="1"/>
  <c r="O113" i="12"/>
  <c r="O114" i="12" s="1"/>
  <c r="O80" i="12" s="1"/>
  <c r="O63" i="8"/>
  <c r="M81" i="18"/>
  <c r="R200" i="12"/>
  <c r="H17" i="14"/>
  <c r="I17" i="14" s="1"/>
  <c r="I18" i="14" s="1"/>
  <c r="CE195" i="17"/>
  <c r="CB94" i="17"/>
  <c r="CB64" i="17" s="1"/>
  <c r="L88" i="12"/>
  <c r="L77" i="7" s="1"/>
  <c r="N73" i="12"/>
  <c r="M102" i="12"/>
  <c r="R176" i="8"/>
  <c r="O79" i="12" l="1"/>
  <c r="O81" i="12" s="1"/>
  <c r="O70" i="18" s="1"/>
  <c r="N76" i="7"/>
  <c r="N100" i="12" s="1"/>
  <c r="L78" i="7"/>
  <c r="L83" i="7" s="1"/>
  <c r="L89" i="7" s="1"/>
  <c r="AF64" i="17"/>
  <c r="K119" i="17"/>
  <c r="J196" i="5"/>
  <c r="J187" i="8"/>
  <c r="J189" i="8" s="1"/>
  <c r="K191" i="5"/>
  <c r="K194" i="5" s="1"/>
  <c r="H119" i="18"/>
  <c r="BV119" i="17"/>
  <c r="BV132" i="17"/>
  <c r="I121" i="12"/>
  <c r="I119" i="18" s="1"/>
  <c r="H154" i="12"/>
  <c r="H156" i="12" s="1"/>
  <c r="I119" i="12"/>
  <c r="L92" i="5"/>
  <c r="N75" i="12"/>
  <c r="N69" i="18" s="1"/>
  <c r="BH63" i="17" s="1"/>
  <c r="CC97" i="17"/>
  <c r="CC99" i="17" s="1"/>
  <c r="CC83" i="17" s="1"/>
  <c r="CC82" i="17" s="1"/>
  <c r="CC87" i="17" s="1"/>
  <c r="CC88" i="17" s="1"/>
  <c r="CC63" i="17" s="1"/>
  <c r="CC95" i="17"/>
  <c r="CD92" i="17" s="1"/>
  <c r="CC93" i="17"/>
  <c r="H55" i="14"/>
  <c r="L63" i="5"/>
  <c r="L101" i="12"/>
  <c r="L103" i="12" s="1"/>
  <c r="L104" i="12" s="1"/>
  <c r="M85" i="12"/>
  <c r="H18" i="14"/>
  <c r="P93" i="12"/>
  <c r="AE63" i="17" l="1"/>
  <c r="AD63" i="17"/>
  <c r="I123" i="18"/>
  <c r="BC119" i="17"/>
  <c r="H123" i="18"/>
  <c r="BB119" i="17"/>
  <c r="K201" i="5"/>
  <c r="K187" i="8" s="1"/>
  <c r="K189" i="8" s="1"/>
  <c r="K196" i="5"/>
  <c r="L191" i="5"/>
  <c r="L194" i="5" s="1"/>
  <c r="L196" i="5" s="1"/>
  <c r="I122" i="12"/>
  <c r="BV135" i="17"/>
  <c r="BW134" i="17" s="1"/>
  <c r="O82" i="12"/>
  <c r="H47" i="14"/>
  <c r="L64" i="8"/>
  <c r="L65" i="8" s="1"/>
  <c r="L77" i="8" s="1"/>
  <c r="L81" i="8" s="1"/>
  <c r="L82" i="8" s="1"/>
  <c r="M80" i="8" s="1"/>
  <c r="L85" i="5"/>
  <c r="L88" i="5" s="1"/>
  <c r="L65" i="5"/>
  <c r="L89" i="5" s="1"/>
  <c r="CC94" i="17"/>
  <c r="CC64" i="17" s="1"/>
  <c r="N76" i="12"/>
  <c r="N75" i="7" s="1"/>
  <c r="L91" i="7"/>
  <c r="L94" i="5"/>
  <c r="P107" i="12"/>
  <c r="P109" i="12" s="1"/>
  <c r="P70" i="12" s="1"/>
  <c r="P69" i="12" s="1"/>
  <c r="P74" i="12" s="1"/>
  <c r="P63" i="8"/>
  <c r="P113" i="12"/>
  <c r="P114" i="12" s="1"/>
  <c r="P80" i="12" s="1"/>
  <c r="P94" i="12"/>
  <c r="P69" i="7" s="1"/>
  <c r="M87" i="12"/>
  <c r="M71" i="18" s="1"/>
  <c r="M76" i="18" s="1"/>
  <c r="M78" i="18" s="1"/>
  <c r="M82" i="18" s="1"/>
  <c r="M83" i="18" s="1"/>
  <c r="I55" i="14"/>
  <c r="J121" i="12" l="1"/>
  <c r="J119" i="18" s="1"/>
  <c r="J123" i="18" s="1"/>
  <c r="I121" i="7"/>
  <c r="I154" i="12" s="1"/>
  <c r="I156" i="12" s="1"/>
  <c r="O76" i="7"/>
  <c r="O100" i="12" s="1"/>
  <c r="M74" i="7"/>
  <c r="M63" i="7"/>
  <c r="M66" i="7" s="1"/>
  <c r="M70" i="7" s="1"/>
  <c r="AF63" i="17"/>
  <c r="L119" i="17"/>
  <c r="M119" i="17"/>
  <c r="BD119" i="17"/>
  <c r="O119" i="17"/>
  <c r="P119" i="17"/>
  <c r="L201" i="5"/>
  <c r="L187" i="8" s="1"/>
  <c r="L189" i="8" s="1"/>
  <c r="M191" i="5"/>
  <c r="M194" i="5" s="1"/>
  <c r="J119" i="12"/>
  <c r="BW119" i="17"/>
  <c r="BW132" i="17"/>
  <c r="P79" i="12"/>
  <c r="P81" i="12" s="1"/>
  <c r="P70" i="18" s="1"/>
  <c r="N81" i="18"/>
  <c r="M88" i="12"/>
  <c r="M77" i="7" s="1"/>
  <c r="Q91" i="12"/>
  <c r="O73" i="12"/>
  <c r="N102" i="12"/>
  <c r="I47" i="14"/>
  <c r="I48" i="14" s="1"/>
  <c r="H48" i="14"/>
  <c r="J122" i="12" l="1"/>
  <c r="J121" i="7" s="1"/>
  <c r="J154" i="12" s="1"/>
  <c r="J156" i="12" s="1"/>
  <c r="M78" i="7"/>
  <c r="M83" i="7" s="1"/>
  <c r="M89" i="7" s="1"/>
  <c r="Q119" i="17"/>
  <c r="N119" i="17"/>
  <c r="R119" i="17"/>
  <c r="S119" i="17"/>
  <c r="M196" i="5"/>
  <c r="N191" i="5"/>
  <c r="N194" i="5" s="1"/>
  <c r="M201" i="5"/>
  <c r="M187" i="8" s="1"/>
  <c r="M189" i="8" s="1"/>
  <c r="BW135" i="17"/>
  <c r="P82" i="12"/>
  <c r="P76" i="7" s="1"/>
  <c r="Q93" i="12"/>
  <c r="N85" i="12"/>
  <c r="M101" i="12"/>
  <c r="M103" i="12" s="1"/>
  <c r="M104" i="12" s="1"/>
  <c r="M92" i="5"/>
  <c r="O75" i="12"/>
  <c r="O69" i="18" s="1"/>
  <c r="M63" i="5"/>
  <c r="CD97" i="17"/>
  <c r="CD99" i="17" s="1"/>
  <c r="CD83" i="17" s="1"/>
  <c r="CD82" i="17" s="1"/>
  <c r="CD87" i="17" s="1"/>
  <c r="CD88" i="17" s="1"/>
  <c r="CD63" i="17" s="1"/>
  <c r="CD93" i="17"/>
  <c r="CD95" i="17"/>
  <c r="CE92" i="17" s="1"/>
  <c r="K121" i="12" l="1"/>
  <c r="K119" i="18" s="1"/>
  <c r="K123" i="18" s="1"/>
  <c r="K119" i="12"/>
  <c r="T119" i="17"/>
  <c r="BE119" i="17"/>
  <c r="BX134" i="17"/>
  <c r="BX119" i="17" s="1"/>
  <c r="N201" i="5"/>
  <c r="N187" i="8" s="1"/>
  <c r="N189" i="8" s="1"/>
  <c r="O191" i="5"/>
  <c r="O194" i="5" s="1"/>
  <c r="O196" i="5" s="1"/>
  <c r="N196" i="5"/>
  <c r="BX132" i="17"/>
  <c r="M91" i="7"/>
  <c r="CD94" i="17"/>
  <c r="CD64" i="17" s="1"/>
  <c r="O76" i="12"/>
  <c r="Q113" i="12"/>
  <c r="Q114" i="12" s="1"/>
  <c r="Q80" i="12" s="1"/>
  <c r="Q107" i="12"/>
  <c r="Q109" i="12" s="1"/>
  <c r="Q70" i="12" s="1"/>
  <c r="Q69" i="12" s="1"/>
  <c r="Q74" i="12" s="1"/>
  <c r="Q63" i="8"/>
  <c r="M85" i="5"/>
  <c r="M88" i="5" s="1"/>
  <c r="M65" i="5"/>
  <c r="M89" i="5" s="1"/>
  <c r="M64" i="8"/>
  <c r="M65" i="8" s="1"/>
  <c r="M77" i="8" s="1"/>
  <c r="M81" i="8" s="1"/>
  <c r="M82" i="8" s="1"/>
  <c r="N80" i="8" s="1"/>
  <c r="Q79" i="12"/>
  <c r="P100" i="12"/>
  <c r="N87" i="12"/>
  <c r="N71" i="18" s="1"/>
  <c r="N76" i="18" s="1"/>
  <c r="N78" i="18" s="1"/>
  <c r="N82" i="18" s="1"/>
  <c r="N83" i="18" s="1"/>
  <c r="M94" i="5"/>
  <c r="Q94" i="12"/>
  <c r="Q69" i="7" s="1"/>
  <c r="K122" i="12" l="1"/>
  <c r="K121" i="7" s="1"/>
  <c r="K154" i="12" s="1"/>
  <c r="K156" i="12" s="1"/>
  <c r="N63" i="7"/>
  <c r="N66" i="7" s="1"/>
  <c r="N70" i="7" s="1"/>
  <c r="N74" i="7"/>
  <c r="P73" i="12"/>
  <c r="P75" i="12" s="1"/>
  <c r="P69" i="18" s="1"/>
  <c r="O75" i="7"/>
  <c r="O102" i="12" s="1"/>
  <c r="U119" i="17"/>
  <c r="V119" i="17"/>
  <c r="BX135" i="17"/>
  <c r="BY134" i="17" s="1"/>
  <c r="BY119" i="17" s="1"/>
  <c r="O201" i="5"/>
  <c r="O187" i="8" s="1"/>
  <c r="O189" i="8" s="1"/>
  <c r="P191" i="5"/>
  <c r="P194" i="5" s="1"/>
  <c r="L121" i="12"/>
  <c r="L119" i="18" s="1"/>
  <c r="N88" i="12"/>
  <c r="O81" i="18"/>
  <c r="Q81" i="12"/>
  <c r="Q70" i="18" s="1"/>
  <c r="R91" i="12"/>
  <c r="L119" i="12" l="1"/>
  <c r="L122" i="12" s="1"/>
  <c r="L121" i="7" s="1"/>
  <c r="N77" i="7"/>
  <c r="N78" i="7" s="1"/>
  <c r="N83" i="7" s="1"/>
  <c r="N89" i="7" s="1"/>
  <c r="W119" i="17"/>
  <c r="L123" i="18"/>
  <c r="BF119" i="17"/>
  <c r="BY132" i="17"/>
  <c r="BY135" i="17" s="1"/>
  <c r="BZ134" i="17" s="1"/>
  <c r="BZ119" i="17" s="1"/>
  <c r="P196" i="5"/>
  <c r="P201" i="5"/>
  <c r="P187" i="8" s="1"/>
  <c r="P189" i="8" s="1"/>
  <c r="Q191" i="5"/>
  <c r="Q194" i="5" s="1"/>
  <c r="Q196" i="5" s="1"/>
  <c r="O85" i="12"/>
  <c r="O87" i="12" s="1"/>
  <c r="O71" i="18" s="1"/>
  <c r="O76" i="18" s="1"/>
  <c r="O78" i="18" s="1"/>
  <c r="O82" i="18" s="1"/>
  <c r="O83" i="18" s="1"/>
  <c r="CE97" i="17"/>
  <c r="CE99" i="17" s="1"/>
  <c r="CE83" i="17" s="1"/>
  <c r="CE82" i="17" s="1"/>
  <c r="CE87" i="17" s="1"/>
  <c r="CE88" i="17" s="1"/>
  <c r="CE63" i="17" s="1"/>
  <c r="CE95" i="17"/>
  <c r="CE93" i="17"/>
  <c r="Q82" i="12"/>
  <c r="Q76" i="7" s="1"/>
  <c r="R93" i="12"/>
  <c r="R94" i="12" s="1"/>
  <c r="R69" i="7" s="1"/>
  <c r="N63" i="5"/>
  <c r="P76" i="12"/>
  <c r="P75" i="7" s="1"/>
  <c r="N92" i="5"/>
  <c r="O63" i="7" l="1"/>
  <c r="O66" i="7" s="1"/>
  <c r="O70" i="7" s="1"/>
  <c r="O74" i="7"/>
  <c r="N101" i="12"/>
  <c r="N103" i="12" s="1"/>
  <c r="N104" i="12" s="1"/>
  <c r="N64" i="8" s="1"/>
  <c r="N65" i="8" s="1"/>
  <c r="N77" i="8" s="1"/>
  <c r="N81" i="8" s="1"/>
  <c r="N82" i="8" s="1"/>
  <c r="O80" i="8" s="1"/>
  <c r="X119" i="17"/>
  <c r="Y119" i="17"/>
  <c r="BZ132" i="17"/>
  <c r="BZ135" i="17" s="1"/>
  <c r="R191" i="5"/>
  <c r="R194" i="5" s="1"/>
  <c r="R196" i="5" s="1"/>
  <c r="Q201" i="5"/>
  <c r="Q187" i="8" s="1"/>
  <c r="Q189" i="8" s="1"/>
  <c r="M121" i="12"/>
  <c r="M119" i="18" s="1"/>
  <c r="L154" i="12"/>
  <c r="L156" i="12" s="1"/>
  <c r="M119" i="12"/>
  <c r="CE94" i="17"/>
  <c r="CE64" i="17" s="1"/>
  <c r="P81" i="18"/>
  <c r="E126" i="7"/>
  <c r="F29" i="14"/>
  <c r="Q73" i="12"/>
  <c r="P102" i="12"/>
  <c r="N85" i="5"/>
  <c r="N88" i="5" s="1"/>
  <c r="N65" i="5"/>
  <c r="N89" i="5" s="1"/>
  <c r="O88" i="12"/>
  <c r="O77" i="7" s="1"/>
  <c r="R107" i="12"/>
  <c r="R109" i="12" s="1"/>
  <c r="R70" i="12" s="1"/>
  <c r="R69" i="12" s="1"/>
  <c r="R74" i="12" s="1"/>
  <c r="R113" i="12"/>
  <c r="R114" i="12" s="1"/>
  <c r="R80" i="12" s="1"/>
  <c r="R63" i="8"/>
  <c r="N94" i="5"/>
  <c r="N91" i="7"/>
  <c r="R79" i="12"/>
  <c r="Q100" i="12"/>
  <c r="O78" i="7" l="1"/>
  <c r="O83" i="7" s="1"/>
  <c r="O89" i="7" s="1"/>
  <c r="M123" i="18"/>
  <c r="BG119" i="17"/>
  <c r="Z119" i="17"/>
  <c r="CA132" i="17"/>
  <c r="CA134" i="17"/>
  <c r="CA119" i="17" s="1"/>
  <c r="R201" i="5"/>
  <c r="M122" i="12"/>
  <c r="R81" i="12"/>
  <c r="R70" i="18" s="1"/>
  <c r="F87" i="14" s="1"/>
  <c r="F56" i="14"/>
  <c r="Q75" i="12"/>
  <c r="Q69" i="18" s="1"/>
  <c r="E151" i="12"/>
  <c r="F148" i="12" s="1"/>
  <c r="BS154" i="17"/>
  <c r="BS156" i="17" s="1"/>
  <c r="BS140" i="17" s="1"/>
  <c r="BS139" i="17" s="1"/>
  <c r="BS144" i="17" s="1"/>
  <c r="BS152" i="17"/>
  <c r="BT149" i="17" s="1"/>
  <c r="BS150" i="17"/>
  <c r="O92" i="5"/>
  <c r="O63" i="5"/>
  <c r="P85" i="12"/>
  <c r="O101" i="12"/>
  <c r="O103" i="12" s="1"/>
  <c r="O104" i="12" s="1"/>
  <c r="M121" i="7" l="1"/>
  <c r="M154" i="12" s="1"/>
  <c r="M156" i="12" s="1"/>
  <c r="AA119" i="17"/>
  <c r="AB119" i="17"/>
  <c r="R187" i="8"/>
  <c r="H42" i="14"/>
  <c r="I42" i="14" s="1"/>
  <c r="N121" i="12"/>
  <c r="N119" i="18" s="1"/>
  <c r="CA135" i="17"/>
  <c r="CB134" i="17" s="1"/>
  <c r="N119" i="12"/>
  <c r="Q76" i="12"/>
  <c r="O64" i="8"/>
  <c r="O65" i="8" s="1"/>
  <c r="O77" i="8" s="1"/>
  <c r="O81" i="8" s="1"/>
  <c r="O82" i="8" s="1"/>
  <c r="P80" i="8" s="1"/>
  <c r="P87" i="12"/>
  <c r="P71" i="18" s="1"/>
  <c r="P76" i="18" s="1"/>
  <c r="P78" i="18" s="1"/>
  <c r="P82" i="18" s="1"/>
  <c r="P83" i="18" s="1"/>
  <c r="O85" i="5"/>
  <c r="O88" i="5" s="1"/>
  <c r="O65" i="5"/>
  <c r="O89" i="5" s="1"/>
  <c r="F150" i="12"/>
  <c r="O94" i="5"/>
  <c r="R82" i="12"/>
  <c r="R76" i="7" s="1"/>
  <c r="O91" i="7"/>
  <c r="R73" i="12" l="1"/>
  <c r="R75" i="12" s="1"/>
  <c r="R69" i="18" s="1"/>
  <c r="F86" i="14" s="1"/>
  <c r="Q75" i="7"/>
  <c r="Q102" i="12" s="1"/>
  <c r="P74" i="7"/>
  <c r="P63" i="7"/>
  <c r="P66" i="7" s="1"/>
  <c r="P70" i="7" s="1"/>
  <c r="N123" i="18"/>
  <c r="BH119" i="17"/>
  <c r="AC119" i="17"/>
  <c r="H66" i="14"/>
  <c r="R189" i="8"/>
  <c r="N122" i="12"/>
  <c r="CB132" i="17"/>
  <c r="CB119" i="17"/>
  <c r="Q81" i="18"/>
  <c r="E133" i="7"/>
  <c r="F36" i="14"/>
  <c r="R100" i="12"/>
  <c r="P88" i="12"/>
  <c r="P77" i="7" s="1"/>
  <c r="F164" i="12"/>
  <c r="F166" i="12" s="1"/>
  <c r="F127" i="12" s="1"/>
  <c r="F126" i="12" s="1"/>
  <c r="F131" i="12" s="1"/>
  <c r="F120" i="8"/>
  <c r="F170" i="12"/>
  <c r="F171" i="12" s="1"/>
  <c r="F137" i="12" s="1"/>
  <c r="F151" i="12"/>
  <c r="F126" i="7" s="1"/>
  <c r="O119" i="12" l="1"/>
  <c r="N121" i="7"/>
  <c r="N154" i="12" s="1"/>
  <c r="N156" i="12" s="1"/>
  <c r="P78" i="7"/>
  <c r="P83" i="7" s="1"/>
  <c r="P89" i="7" s="1"/>
  <c r="AE119" i="17"/>
  <c r="AD119" i="17"/>
  <c r="AF119" i="17" s="1"/>
  <c r="H68" i="14"/>
  <c r="I66" i="14"/>
  <c r="I68" i="14" s="1"/>
  <c r="O121" i="12"/>
  <c r="O119" i="18" s="1"/>
  <c r="O123" i="18" s="1"/>
  <c r="CB135" i="17"/>
  <c r="R76" i="12"/>
  <c r="Q85" i="12"/>
  <c r="P101" i="12"/>
  <c r="P103" i="12" s="1"/>
  <c r="P104" i="12" s="1"/>
  <c r="G148" i="12"/>
  <c r="BR152" i="17"/>
  <c r="BS149" i="17" s="1"/>
  <c r="BS151" i="17" s="1"/>
  <c r="BS121" i="17" s="1"/>
  <c r="E157" i="12"/>
  <c r="E139" i="12"/>
  <c r="F136" i="12" s="1"/>
  <c r="P63" i="5"/>
  <c r="P92" i="5"/>
  <c r="R75" i="7" l="1"/>
  <c r="F35" i="14" s="1"/>
  <c r="CC132" i="17"/>
  <c r="CC134" i="17"/>
  <c r="CC119" i="17" s="1"/>
  <c r="O122" i="12"/>
  <c r="P91" i="7"/>
  <c r="G150" i="12"/>
  <c r="G151" i="12" s="1"/>
  <c r="G126" i="7" s="1"/>
  <c r="BT154" i="17"/>
  <c r="BT156" i="17" s="1"/>
  <c r="BT140" i="17" s="1"/>
  <c r="BT139" i="17" s="1"/>
  <c r="BT144" i="17" s="1"/>
  <c r="BT152" i="17"/>
  <c r="BU149" i="17" s="1"/>
  <c r="BT150" i="17"/>
  <c r="P64" i="8"/>
  <c r="P65" i="8" s="1"/>
  <c r="P77" i="8" s="1"/>
  <c r="P81" i="8" s="1"/>
  <c r="P82" i="8" s="1"/>
  <c r="Q80" i="8" s="1"/>
  <c r="P85" i="5"/>
  <c r="P88" i="5" s="1"/>
  <c r="P65" i="5"/>
  <c r="P89" i="5" s="1"/>
  <c r="P94" i="5"/>
  <c r="F138" i="12"/>
  <c r="F127" i="18" s="1"/>
  <c r="AZ121" i="17" s="1"/>
  <c r="Q87" i="12"/>
  <c r="Q71" i="18" s="1"/>
  <c r="Q76" i="18" s="1"/>
  <c r="Q78" i="18" s="1"/>
  <c r="Q82" i="18" s="1"/>
  <c r="Q83" i="18" s="1"/>
  <c r="R102" i="12" l="1"/>
  <c r="P121" i="12"/>
  <c r="P119" i="18" s="1"/>
  <c r="P123" i="18" s="1"/>
  <c r="O121" i="7"/>
  <c r="O154" i="12" s="1"/>
  <c r="O156" i="12" s="1"/>
  <c r="E132" i="7"/>
  <c r="E133" i="12" s="1"/>
  <c r="F130" i="12" s="1"/>
  <c r="F132" i="12" s="1"/>
  <c r="F126" i="18" s="1"/>
  <c r="AZ120" i="17" s="1"/>
  <c r="Q74" i="7"/>
  <c r="Q63" i="7"/>
  <c r="Q66" i="7" s="1"/>
  <c r="Q70" i="7" s="1"/>
  <c r="G121" i="17"/>
  <c r="F121" i="17"/>
  <c r="P119" i="12"/>
  <c r="CC135" i="17"/>
  <c r="CD134" i="17" s="1"/>
  <c r="BT151" i="17"/>
  <c r="BT121" i="17" s="1"/>
  <c r="Q88" i="12"/>
  <c r="F139" i="12"/>
  <c r="H148" i="12"/>
  <c r="G164" i="12"/>
  <c r="G166" i="12" s="1"/>
  <c r="G127" i="12" s="1"/>
  <c r="G126" i="12" s="1"/>
  <c r="G131" i="12" s="1"/>
  <c r="G170" i="12"/>
  <c r="G171" i="12" s="1"/>
  <c r="G137" i="12" s="1"/>
  <c r="G120" i="8"/>
  <c r="R81" i="18"/>
  <c r="P122" i="12" l="1"/>
  <c r="P121" i="7" s="1"/>
  <c r="P154" i="12" s="1"/>
  <c r="P156" i="12" s="1"/>
  <c r="G136" i="12"/>
  <c r="F133" i="7"/>
  <c r="BR146" i="17"/>
  <c r="E159" i="12"/>
  <c r="E133" i="3"/>
  <c r="Q77" i="7"/>
  <c r="Q101" i="12" s="1"/>
  <c r="Q103" i="12" s="1"/>
  <c r="Q104" i="12" s="1"/>
  <c r="Q64" i="8" s="1"/>
  <c r="Q65" i="8" s="1"/>
  <c r="Q77" i="8" s="1"/>
  <c r="Q81" i="8" s="1"/>
  <c r="Q82" i="8" s="1"/>
  <c r="R80" i="8" s="1"/>
  <c r="F120" i="17"/>
  <c r="H121" i="17"/>
  <c r="CD132" i="17"/>
  <c r="CD119" i="17"/>
  <c r="Q119" i="12"/>
  <c r="Q121" i="12"/>
  <c r="Q119" i="18" s="1"/>
  <c r="F157" i="12"/>
  <c r="R85" i="12"/>
  <c r="R87" i="12" s="1"/>
  <c r="R71" i="18" s="1"/>
  <c r="Q63" i="5"/>
  <c r="G138" i="12"/>
  <c r="G127" i="18" s="1"/>
  <c r="BA121" i="17" s="1"/>
  <c r="F133" i="12"/>
  <c r="F132" i="7" s="1"/>
  <c r="Q92" i="5"/>
  <c r="H150" i="12"/>
  <c r="H151" i="12" s="1"/>
  <c r="H126" i="7" s="1"/>
  <c r="BU154" i="17"/>
  <c r="BU156" i="17" s="1"/>
  <c r="BU140" i="17" s="1"/>
  <c r="BU139" i="17" s="1"/>
  <c r="BU144" i="17" s="1"/>
  <c r="BU150" i="17"/>
  <c r="BU152" i="17"/>
  <c r="BV149" i="17" s="1"/>
  <c r="BS146" i="17" l="1"/>
  <c r="BS143" i="17"/>
  <c r="Q78" i="7"/>
  <c r="Q83" i="7" s="1"/>
  <c r="Q89" i="7" s="1"/>
  <c r="I121" i="17"/>
  <c r="J121" i="17"/>
  <c r="H120" i="17"/>
  <c r="CD135" i="17"/>
  <c r="CE134" i="17" s="1"/>
  <c r="Q123" i="18"/>
  <c r="Q122" i="12"/>
  <c r="Q121" i="7" s="1"/>
  <c r="R76" i="18"/>
  <c r="R78" i="18" s="1"/>
  <c r="R82" i="18" s="1"/>
  <c r="R83" i="18" s="1"/>
  <c r="F88" i="14"/>
  <c r="G139" i="12"/>
  <c r="I148" i="12"/>
  <c r="R88" i="12"/>
  <c r="R77" i="7" s="1"/>
  <c r="Q91" i="7"/>
  <c r="BU151" i="17"/>
  <c r="BU121" i="17" s="1"/>
  <c r="Q85" i="5"/>
  <c r="Q88" i="5" s="1"/>
  <c r="Q65" i="5"/>
  <c r="Q89" i="5" s="1"/>
  <c r="H170" i="12"/>
  <c r="H171" i="12" s="1"/>
  <c r="H137" i="12" s="1"/>
  <c r="H164" i="12"/>
  <c r="H166" i="12" s="1"/>
  <c r="H127" i="12" s="1"/>
  <c r="H126" i="12" s="1"/>
  <c r="H131" i="12" s="1"/>
  <c r="H120" i="8"/>
  <c r="F159" i="12"/>
  <c r="G130" i="12"/>
  <c r="Q94" i="5"/>
  <c r="BS145" i="17" l="1"/>
  <c r="BS120" i="17" s="1"/>
  <c r="G120" i="17" s="1"/>
  <c r="H136" i="12"/>
  <c r="G133" i="7"/>
  <c r="BT146" i="17"/>
  <c r="BT143" i="17"/>
  <c r="R74" i="7"/>
  <c r="R78" i="7" s="1"/>
  <c r="R83" i="7" s="1"/>
  <c r="R89" i="7" s="1"/>
  <c r="R63" i="7"/>
  <c r="R66" i="7" s="1"/>
  <c r="R70" i="7" s="1"/>
  <c r="K121" i="17"/>
  <c r="CE119" i="17"/>
  <c r="CE132" i="17"/>
  <c r="R121" i="12"/>
  <c r="R119" i="18" s="1"/>
  <c r="R119" i="12"/>
  <c r="Q154" i="12"/>
  <c r="Q156" i="12" s="1"/>
  <c r="F93" i="14"/>
  <c r="F95" i="14" s="1"/>
  <c r="F99" i="14" s="1"/>
  <c r="G157" i="12"/>
  <c r="F37" i="14"/>
  <c r="R101" i="12"/>
  <c r="R103" i="12" s="1"/>
  <c r="R104" i="12" s="1"/>
  <c r="R64" i="8" s="1"/>
  <c r="E134" i="7"/>
  <c r="H138" i="12"/>
  <c r="H127" i="18" s="1"/>
  <c r="BB121" i="17" s="1"/>
  <c r="I150" i="12"/>
  <c r="G132" i="12"/>
  <c r="G126" i="18" s="1"/>
  <c r="BA120" i="17" s="1"/>
  <c r="BV154" i="17"/>
  <c r="BV156" i="17" s="1"/>
  <c r="BV140" i="17" s="1"/>
  <c r="BV139" i="17" s="1"/>
  <c r="BV144" i="17" s="1"/>
  <c r="BV152" i="17"/>
  <c r="BW149" i="17" s="1"/>
  <c r="BV150" i="17"/>
  <c r="E131" i="7" l="1"/>
  <c r="R63" i="5"/>
  <c r="R85" i="5" s="1"/>
  <c r="R88" i="5" s="1"/>
  <c r="BT145" i="17"/>
  <c r="BT120" i="17" s="1"/>
  <c r="BU146" i="17"/>
  <c r="BU143" i="17"/>
  <c r="R92" i="5"/>
  <c r="R94" i="5" s="1"/>
  <c r="J120" i="17"/>
  <c r="I120" i="17"/>
  <c r="M121" i="17"/>
  <c r="L121" i="17"/>
  <c r="N121" i="17" s="1"/>
  <c r="CE135" i="17"/>
  <c r="F100" i="14"/>
  <c r="G98" i="14" s="1"/>
  <c r="R91" i="7"/>
  <c r="R122" i="12"/>
  <c r="R123" i="18"/>
  <c r="G79" i="14"/>
  <c r="G83" i="14" s="1"/>
  <c r="E120" i="7"/>
  <c r="E123" i="7" s="1"/>
  <c r="E127" i="7" s="1"/>
  <c r="BV151" i="17"/>
  <c r="BV121" i="17" s="1"/>
  <c r="H139" i="12"/>
  <c r="G133" i="12"/>
  <c r="F57" i="14"/>
  <c r="R65" i="8"/>
  <c r="R77" i="8" s="1"/>
  <c r="R81" i="8" s="1"/>
  <c r="R82" i="8" s="1"/>
  <c r="E139" i="8" s="1"/>
  <c r="F137" i="8" s="1"/>
  <c r="E120" i="5"/>
  <c r="E135" i="7"/>
  <c r="E140" i="7" s="1"/>
  <c r="E146" i="7" s="1"/>
  <c r="I164" i="12"/>
  <c r="I166" i="12" s="1"/>
  <c r="I127" i="12" s="1"/>
  <c r="I126" i="12" s="1"/>
  <c r="I131" i="12" s="1"/>
  <c r="I120" i="8"/>
  <c r="I170" i="12"/>
  <c r="I171" i="12" s="1"/>
  <c r="I137" i="12" s="1"/>
  <c r="I151" i="12"/>
  <c r="I126" i="7" s="1"/>
  <c r="E158" i="12"/>
  <c r="E160" i="12" s="1"/>
  <c r="E161" i="12" s="1"/>
  <c r="E145" i="12"/>
  <c r="F142" i="12" s="1"/>
  <c r="R65" i="5" l="1"/>
  <c r="R89" i="5" s="1"/>
  <c r="BU145" i="17"/>
  <c r="BU120" i="17" s="1"/>
  <c r="R121" i="7"/>
  <c r="E178" i="7" s="1"/>
  <c r="H133" i="7"/>
  <c r="H157" i="12" s="1"/>
  <c r="H130" i="12"/>
  <c r="H132" i="12" s="1"/>
  <c r="H126" i="18" s="1"/>
  <c r="BB120" i="17" s="1"/>
  <c r="G132" i="7"/>
  <c r="G159" i="12" s="1"/>
  <c r="BV146" i="17"/>
  <c r="BV143" i="17"/>
  <c r="K120" i="17"/>
  <c r="E149" i="5"/>
  <c r="G24" i="14"/>
  <c r="E140" i="18"/>
  <c r="F138" i="18" s="1"/>
  <c r="I136" i="12"/>
  <c r="I138" i="12" s="1"/>
  <c r="I127" i="18" s="1"/>
  <c r="BC121" i="17" s="1"/>
  <c r="F144" i="12"/>
  <c r="F128" i="18" s="1"/>
  <c r="E148" i="7"/>
  <c r="J148" i="12"/>
  <c r="F58" i="14"/>
  <c r="F70" i="14" s="1"/>
  <c r="F74" i="14" s="1"/>
  <c r="F75" i="14" s="1"/>
  <c r="R154" i="12" l="1"/>
  <c r="R156" i="12" s="1"/>
  <c r="BV145" i="17"/>
  <c r="BV120" i="17" s="1"/>
  <c r="E179" i="12"/>
  <c r="F176" i="12" s="1"/>
  <c r="E188" i="3"/>
  <c r="BR192" i="17"/>
  <c r="BS191" i="17" s="1"/>
  <c r="BS176" i="17" s="1"/>
  <c r="E211" i="12"/>
  <c r="E213" i="12" s="1"/>
  <c r="BW146" i="17"/>
  <c r="BW143" i="17"/>
  <c r="O121" i="17"/>
  <c r="P121" i="17"/>
  <c r="L120" i="17"/>
  <c r="M120" i="17"/>
  <c r="F133" i="18"/>
  <c r="F135" i="18" s="1"/>
  <c r="F139" i="18" s="1"/>
  <c r="F140" i="18" s="1"/>
  <c r="H133" i="12"/>
  <c r="I139" i="12"/>
  <c r="I133" i="7" s="1"/>
  <c r="BW154" i="17"/>
  <c r="BW156" i="17" s="1"/>
  <c r="BW140" i="17" s="1"/>
  <c r="BW139" i="17" s="1"/>
  <c r="BW144" i="17" s="1"/>
  <c r="BW152" i="17"/>
  <c r="BX149" i="17" s="1"/>
  <c r="BW150" i="17"/>
  <c r="J150" i="12"/>
  <c r="J151" i="12" s="1"/>
  <c r="J126" i="7" s="1"/>
  <c r="F34" i="14"/>
  <c r="F38" i="14" s="1"/>
  <c r="F43" i="14" s="1"/>
  <c r="F49" i="14" s="1"/>
  <c r="F23" i="14"/>
  <c r="F26" i="14" s="1"/>
  <c r="F30" i="14" s="1"/>
  <c r="G73" i="14"/>
  <c r="F145" i="12"/>
  <c r="F134" i="7" s="1"/>
  <c r="BS189" i="17" l="1"/>
  <c r="BS192" i="17" s="1"/>
  <c r="BT191" i="17" s="1"/>
  <c r="BW145" i="17"/>
  <c r="BW120" i="17" s="1"/>
  <c r="F178" i="12"/>
  <c r="F176" i="18" s="1"/>
  <c r="F180" i="18" s="1"/>
  <c r="I130" i="12"/>
  <c r="I132" i="12" s="1"/>
  <c r="I126" i="18" s="1"/>
  <c r="BC120" i="17" s="1"/>
  <c r="H132" i="7"/>
  <c r="H159" i="12" s="1"/>
  <c r="F120" i="7"/>
  <c r="F123" i="7" s="1"/>
  <c r="F127" i="7" s="1"/>
  <c r="F131" i="7"/>
  <c r="F135" i="7" s="1"/>
  <c r="F140" i="7" s="1"/>
  <c r="F146" i="7" s="1"/>
  <c r="BX146" i="17"/>
  <c r="BX143" i="17"/>
  <c r="N120" i="17"/>
  <c r="Q121" i="17"/>
  <c r="G138" i="18"/>
  <c r="BW151" i="17"/>
  <c r="BW121" i="17" s="1"/>
  <c r="F51" i="14"/>
  <c r="I157" i="12"/>
  <c r="J136" i="12"/>
  <c r="G142" i="12"/>
  <c r="F158" i="12"/>
  <c r="F160" i="12" s="1"/>
  <c r="F161" i="12" s="1"/>
  <c r="J164" i="12"/>
  <c r="J166" i="12" s="1"/>
  <c r="J127" i="12" s="1"/>
  <c r="J126" i="12" s="1"/>
  <c r="J131" i="12" s="1"/>
  <c r="J170" i="12"/>
  <c r="J171" i="12" s="1"/>
  <c r="J137" i="12" s="1"/>
  <c r="J120" i="8"/>
  <c r="K148" i="12"/>
  <c r="F179" i="12" l="1"/>
  <c r="F178" i="7" s="1"/>
  <c r="F211" i="12" s="1"/>
  <c r="F213" i="12" s="1"/>
  <c r="F149" i="5"/>
  <c r="F151" i="5" s="1"/>
  <c r="F120" i="5"/>
  <c r="F142" i="5" s="1"/>
  <c r="F145" i="5" s="1"/>
  <c r="BY146" i="17"/>
  <c r="BY143" i="17"/>
  <c r="P120" i="17"/>
  <c r="O120" i="17"/>
  <c r="BT189" i="17"/>
  <c r="BT176" i="17"/>
  <c r="F121" i="8"/>
  <c r="BX154" i="17"/>
  <c r="BX156" i="17" s="1"/>
  <c r="BX140" i="17" s="1"/>
  <c r="BX139" i="17" s="1"/>
  <c r="BX144" i="17" s="1"/>
  <c r="BX145" i="17" s="1"/>
  <c r="BX120" i="17" s="1"/>
  <c r="BX150" i="17"/>
  <c r="BX152" i="17"/>
  <c r="BY149" i="17" s="1"/>
  <c r="G144" i="12"/>
  <c r="G128" i="18" s="1"/>
  <c r="J138" i="12"/>
  <c r="J127" i="18" s="1"/>
  <c r="BD121" i="17" s="1"/>
  <c r="K150" i="12"/>
  <c r="K151" i="12" s="1"/>
  <c r="K126" i="7" s="1"/>
  <c r="I133" i="12"/>
  <c r="I132" i="7" s="1"/>
  <c r="G176" i="12" l="1"/>
  <c r="G178" i="12"/>
  <c r="G176" i="18" s="1"/>
  <c r="G180" i="18" s="1"/>
  <c r="F122" i="5"/>
  <c r="F146" i="5" s="1"/>
  <c r="BZ146" i="17"/>
  <c r="BZ143" i="17"/>
  <c r="Q120" i="17"/>
  <c r="R121" i="17"/>
  <c r="S121" i="17"/>
  <c r="F148" i="7"/>
  <c r="BT192" i="17"/>
  <c r="BU191" i="17" s="1"/>
  <c r="G133" i="18"/>
  <c r="G135" i="18" s="1"/>
  <c r="G139" i="18" s="1"/>
  <c r="G140" i="18" s="1"/>
  <c r="L148" i="12"/>
  <c r="J139" i="12"/>
  <c r="J133" i="7" s="1"/>
  <c r="F122" i="8"/>
  <c r="F134" i="8" s="1"/>
  <c r="F138" i="8" s="1"/>
  <c r="F139" i="8" s="1"/>
  <c r="G137" i="8" s="1"/>
  <c r="G145" i="12"/>
  <c r="G134" i="7" s="1"/>
  <c r="BX151" i="17"/>
  <c r="BX121" i="17" s="1"/>
  <c r="I159" i="12"/>
  <c r="J130" i="12"/>
  <c r="K164" i="12"/>
  <c r="K166" i="12" s="1"/>
  <c r="K127" i="12" s="1"/>
  <c r="K126" i="12" s="1"/>
  <c r="K131" i="12" s="1"/>
  <c r="K120" i="8"/>
  <c r="K170" i="12"/>
  <c r="K171" i="12" s="1"/>
  <c r="K137" i="12" s="1"/>
  <c r="G179" i="12" l="1"/>
  <c r="G178" i="7" s="1"/>
  <c r="G211" i="12" s="1"/>
  <c r="G213" i="12" s="1"/>
  <c r="H138" i="18"/>
  <c r="G120" i="7"/>
  <c r="G123" i="7" s="1"/>
  <c r="G127" i="7" s="1"/>
  <c r="G131" i="7"/>
  <c r="G135" i="7" s="1"/>
  <c r="G140" i="7" s="1"/>
  <c r="G146" i="7" s="1"/>
  <c r="CA146" i="17"/>
  <c r="CA143" i="17"/>
  <c r="T121" i="17"/>
  <c r="BU176" i="17"/>
  <c r="BU189" i="17"/>
  <c r="G158" i="12"/>
  <c r="G160" i="12" s="1"/>
  <c r="G161" i="12" s="1"/>
  <c r="H142" i="12"/>
  <c r="J157" i="12"/>
  <c r="K136" i="12"/>
  <c r="J132" i="12"/>
  <c r="J126" i="18" s="1"/>
  <c r="BD120" i="17" s="1"/>
  <c r="BY154" i="17"/>
  <c r="BY156" i="17" s="1"/>
  <c r="BY140" i="17" s="1"/>
  <c r="BY139" i="17" s="1"/>
  <c r="BY144" i="17" s="1"/>
  <c r="BY145" i="17" s="1"/>
  <c r="BY120" i="17" s="1"/>
  <c r="BY150" i="17"/>
  <c r="BY152" i="17"/>
  <c r="BZ149" i="17" s="1"/>
  <c r="L150" i="12"/>
  <c r="L151" i="12" s="1"/>
  <c r="L126" i="7" s="1"/>
  <c r="G120" i="5" l="1"/>
  <c r="H178" i="12"/>
  <c r="H176" i="18" s="1"/>
  <c r="H180" i="18" s="1"/>
  <c r="H176" i="12"/>
  <c r="G149" i="5"/>
  <c r="CB146" i="17"/>
  <c r="CB143" i="17"/>
  <c r="R120" i="17"/>
  <c r="S120" i="17"/>
  <c r="BU192" i="17"/>
  <c r="BV191" i="17" s="1"/>
  <c r="BY151" i="17"/>
  <c r="BY121" i="17" s="1"/>
  <c r="M148" i="12"/>
  <c r="J133" i="12"/>
  <c r="J132" i="7" s="1"/>
  <c r="K138" i="12"/>
  <c r="K127" i="18" s="1"/>
  <c r="BE121" i="17" s="1"/>
  <c r="H144" i="12"/>
  <c r="H128" i="18" s="1"/>
  <c r="G121" i="8"/>
  <c r="G151" i="5"/>
  <c r="L170" i="12"/>
  <c r="L171" i="12" s="1"/>
  <c r="L137" i="12" s="1"/>
  <c r="L120" i="8"/>
  <c r="L164" i="12"/>
  <c r="L166" i="12" s="1"/>
  <c r="L127" i="12" s="1"/>
  <c r="L126" i="12" s="1"/>
  <c r="L131" i="12" s="1"/>
  <c r="G142" i="5"/>
  <c r="G145" i="5" s="1"/>
  <c r="G122" i="5"/>
  <c r="G146" i="5" s="1"/>
  <c r="H179" i="12" l="1"/>
  <c r="I176" i="12" s="1"/>
  <c r="CC146" i="17"/>
  <c r="CC143" i="17"/>
  <c r="U121" i="17"/>
  <c r="V121" i="17"/>
  <c r="T120" i="17"/>
  <c r="G148" i="7"/>
  <c r="BV176" i="17"/>
  <c r="BV189" i="17"/>
  <c r="H133" i="18"/>
  <c r="H135" i="18" s="1"/>
  <c r="H139" i="18" s="1"/>
  <c r="H140" i="18" s="1"/>
  <c r="H145" i="12"/>
  <c r="G122" i="8"/>
  <c r="G134" i="8" s="1"/>
  <c r="G138" i="8" s="1"/>
  <c r="G139" i="8" s="1"/>
  <c r="H137" i="8" s="1"/>
  <c r="K139" i="12"/>
  <c r="K133" i="7" s="1"/>
  <c r="K130" i="12"/>
  <c r="J159" i="12"/>
  <c r="BZ154" i="17"/>
  <c r="BZ156" i="17" s="1"/>
  <c r="BZ140" i="17" s="1"/>
  <c r="BZ139" i="17" s="1"/>
  <c r="BZ144" i="17" s="1"/>
  <c r="BZ145" i="17" s="1"/>
  <c r="BZ120" i="17" s="1"/>
  <c r="BZ150" i="17"/>
  <c r="BZ152" i="17"/>
  <c r="CA149" i="17" s="1"/>
  <c r="M150" i="12"/>
  <c r="M151" i="12" s="1"/>
  <c r="M126" i="7" s="1"/>
  <c r="H178" i="7" l="1"/>
  <c r="H211" i="12" s="1"/>
  <c r="H213" i="12" s="1"/>
  <c r="I178" i="12"/>
  <c r="I176" i="18" s="1"/>
  <c r="I180" i="18" s="1"/>
  <c r="I138" i="18"/>
  <c r="H131" i="7"/>
  <c r="H120" i="7"/>
  <c r="H123" i="7" s="1"/>
  <c r="H127" i="7" s="1"/>
  <c r="H134" i="7"/>
  <c r="H158" i="12" s="1"/>
  <c r="H160" i="12" s="1"/>
  <c r="H161" i="12" s="1"/>
  <c r="H121" i="8" s="1"/>
  <c r="CD146" i="17"/>
  <c r="CD143" i="17"/>
  <c r="W121" i="17"/>
  <c r="BV192" i="17"/>
  <c r="I142" i="12"/>
  <c r="I144" i="12" s="1"/>
  <c r="I128" i="18" s="1"/>
  <c r="BZ151" i="17"/>
  <c r="BZ121" i="17" s="1"/>
  <c r="L136" i="12"/>
  <c r="K157" i="12"/>
  <c r="N148" i="12"/>
  <c r="M164" i="12"/>
  <c r="M166" i="12" s="1"/>
  <c r="M127" i="12" s="1"/>
  <c r="M126" i="12" s="1"/>
  <c r="M131" i="12" s="1"/>
  <c r="M120" i="8"/>
  <c r="M170" i="12"/>
  <c r="M171" i="12" s="1"/>
  <c r="M137" i="12" s="1"/>
  <c r="K132" i="12"/>
  <c r="K126" i="18" s="1"/>
  <c r="BE120" i="17" s="1"/>
  <c r="I179" i="12" l="1"/>
  <c r="H149" i="5"/>
  <c r="H151" i="5" s="1"/>
  <c r="H135" i="7"/>
  <c r="H140" i="7" s="1"/>
  <c r="H146" i="7" s="1"/>
  <c r="H148" i="7" s="1"/>
  <c r="CE146" i="17"/>
  <c r="CE143" i="17"/>
  <c r="V120" i="17"/>
  <c r="U120" i="17"/>
  <c r="BW189" i="17"/>
  <c r="BW191" i="17"/>
  <c r="BW176" i="17" s="1"/>
  <c r="H120" i="5"/>
  <c r="H142" i="5" s="1"/>
  <c r="H145" i="5" s="1"/>
  <c r="I133" i="18"/>
  <c r="I135" i="18" s="1"/>
  <c r="I139" i="18" s="1"/>
  <c r="I140" i="18" s="1"/>
  <c r="CA154" i="17"/>
  <c r="CA156" i="17" s="1"/>
  <c r="CA140" i="17" s="1"/>
  <c r="CA139" i="17" s="1"/>
  <c r="CA144" i="17" s="1"/>
  <c r="CA145" i="17" s="1"/>
  <c r="CA120" i="17" s="1"/>
  <c r="CA150" i="17"/>
  <c r="CA152" i="17"/>
  <c r="CB149" i="17" s="1"/>
  <c r="H122" i="8"/>
  <c r="H134" i="8" s="1"/>
  <c r="H138" i="8" s="1"/>
  <c r="H139" i="8" s="1"/>
  <c r="I137" i="8" s="1"/>
  <c r="L138" i="12"/>
  <c r="L127" i="18" s="1"/>
  <c r="BF121" i="17" s="1"/>
  <c r="K133" i="12"/>
  <c r="K132" i="7" s="1"/>
  <c r="I145" i="12"/>
  <c r="I134" i="7" s="1"/>
  <c r="N150" i="12"/>
  <c r="N151" i="12" s="1"/>
  <c r="N126" i="7" s="1"/>
  <c r="I178" i="7" l="1"/>
  <c r="I211" i="12" s="1"/>
  <c r="I213" i="12" s="1"/>
  <c r="J176" i="12"/>
  <c r="J178" i="12"/>
  <c r="J176" i="18" s="1"/>
  <c r="J180" i="18" s="1"/>
  <c r="I131" i="7"/>
  <c r="I135" i="7" s="1"/>
  <c r="I140" i="7" s="1"/>
  <c r="I146" i="7" s="1"/>
  <c r="I120" i="7"/>
  <c r="I123" i="7" s="1"/>
  <c r="I127" i="7" s="1"/>
  <c r="W120" i="17"/>
  <c r="X121" i="17"/>
  <c r="Y121" i="17"/>
  <c r="BW192" i="17"/>
  <c r="H122" i="5"/>
  <c r="H146" i="5" s="1"/>
  <c r="J138" i="18"/>
  <c r="CA151" i="17"/>
  <c r="CA121" i="17" s="1"/>
  <c r="J142" i="12"/>
  <c r="I158" i="12"/>
  <c r="I160" i="12" s="1"/>
  <c r="I161" i="12" s="1"/>
  <c r="L130" i="12"/>
  <c r="K159" i="12"/>
  <c r="O148" i="12"/>
  <c r="N164" i="12"/>
  <c r="N166" i="12" s="1"/>
  <c r="N127" i="12" s="1"/>
  <c r="N126" i="12" s="1"/>
  <c r="N131" i="12" s="1"/>
  <c r="N120" i="8"/>
  <c r="N170" i="12"/>
  <c r="N171" i="12" s="1"/>
  <c r="N137" i="12" s="1"/>
  <c r="L139" i="12"/>
  <c r="L133" i="7" s="1"/>
  <c r="J179" i="12" l="1"/>
  <c r="I120" i="5"/>
  <c r="I142" i="5" s="1"/>
  <c r="I145" i="5" s="1"/>
  <c r="Z121" i="17"/>
  <c r="BX189" i="17"/>
  <c r="BX191" i="17"/>
  <c r="BX176" i="17" s="1"/>
  <c r="I149" i="5"/>
  <c r="I151" i="5" s="1"/>
  <c r="I148" i="7"/>
  <c r="L157" i="12"/>
  <c r="M136" i="12"/>
  <c r="L132" i="12"/>
  <c r="L126" i="18" s="1"/>
  <c r="BF120" i="17" s="1"/>
  <c r="CB154" i="17"/>
  <c r="CB156" i="17" s="1"/>
  <c r="CB140" i="17" s="1"/>
  <c r="CB139" i="17" s="1"/>
  <c r="CB144" i="17" s="1"/>
  <c r="CB145" i="17" s="1"/>
  <c r="CB120" i="17" s="1"/>
  <c r="CB150" i="17"/>
  <c r="CB152" i="17"/>
  <c r="CC149" i="17" s="1"/>
  <c r="I121" i="8"/>
  <c r="O150" i="12"/>
  <c r="O151" i="12" s="1"/>
  <c r="O126" i="7" s="1"/>
  <c r="J144" i="12"/>
  <c r="J128" i="18" s="1"/>
  <c r="I122" i="5" l="1"/>
  <c r="I146" i="5" s="1"/>
  <c r="J178" i="7"/>
  <c r="J211" i="12" s="1"/>
  <c r="J213" i="12" s="1"/>
  <c r="K176" i="12"/>
  <c r="K178" i="12"/>
  <c r="K176" i="18" s="1"/>
  <c r="K180" i="18" s="1"/>
  <c r="Y120" i="17"/>
  <c r="X120" i="17"/>
  <c r="Z120" i="17" s="1"/>
  <c r="BX192" i="17"/>
  <c r="J133" i="18"/>
  <c r="J135" i="18" s="1"/>
  <c r="J139" i="18" s="1"/>
  <c r="J140" i="18" s="1"/>
  <c r="P148" i="12"/>
  <c r="I122" i="8"/>
  <c r="I134" i="8" s="1"/>
  <c r="I138" i="8" s="1"/>
  <c r="I139" i="8" s="1"/>
  <c r="J137" i="8" s="1"/>
  <c r="J145" i="12"/>
  <c r="J134" i="7" s="1"/>
  <c r="L133" i="12"/>
  <c r="L132" i="7" s="1"/>
  <c r="O170" i="12"/>
  <c r="O171" i="12" s="1"/>
  <c r="O137" i="12" s="1"/>
  <c r="O164" i="12"/>
  <c r="O166" i="12" s="1"/>
  <c r="O127" i="12" s="1"/>
  <c r="O126" i="12" s="1"/>
  <c r="O131" i="12" s="1"/>
  <c r="O120" i="8"/>
  <c r="CB151" i="17"/>
  <c r="CB121" i="17" s="1"/>
  <c r="M138" i="12"/>
  <c r="M127" i="18" s="1"/>
  <c r="BG121" i="17" s="1"/>
  <c r="K179" i="12" l="1"/>
  <c r="L176" i="12" s="1"/>
  <c r="J120" i="7"/>
  <c r="J123" i="7" s="1"/>
  <c r="J127" i="7" s="1"/>
  <c r="J131" i="7"/>
  <c r="J135" i="7" s="1"/>
  <c r="J140" i="7" s="1"/>
  <c r="J146" i="7" s="1"/>
  <c r="AB121" i="17"/>
  <c r="AA121" i="17"/>
  <c r="BY191" i="17"/>
  <c r="BY176" i="17" s="1"/>
  <c r="BY189" i="17"/>
  <c r="K138" i="18"/>
  <c r="M139" i="12"/>
  <c r="M133" i="7" s="1"/>
  <c r="M130" i="12"/>
  <c r="L159" i="12"/>
  <c r="CC154" i="17"/>
  <c r="CC156" i="17" s="1"/>
  <c r="CC140" i="17" s="1"/>
  <c r="CC139" i="17" s="1"/>
  <c r="CC144" i="17" s="1"/>
  <c r="CC145" i="17" s="1"/>
  <c r="CC120" i="17" s="1"/>
  <c r="CC152" i="17"/>
  <c r="CD149" i="17" s="1"/>
  <c r="CC150" i="17"/>
  <c r="K142" i="12"/>
  <c r="J158" i="12"/>
  <c r="J160" i="12" s="1"/>
  <c r="J161" i="12" s="1"/>
  <c r="P150" i="12"/>
  <c r="P151" i="12" s="1"/>
  <c r="P126" i="7" s="1"/>
  <c r="K178" i="7" l="1"/>
  <c r="K211" i="12" s="1"/>
  <c r="K213" i="12" s="1"/>
  <c r="L178" i="12"/>
  <c r="L176" i="18" s="1"/>
  <c r="L180" i="18" s="1"/>
  <c r="J149" i="5"/>
  <c r="J120" i="5"/>
  <c r="J142" i="5" s="1"/>
  <c r="J145" i="5" s="1"/>
  <c r="AC121" i="17"/>
  <c r="BY192" i="17"/>
  <c r="BZ191" i="17" s="1"/>
  <c r="BZ176" i="17" s="1"/>
  <c r="CC151" i="17"/>
  <c r="CC121" i="17" s="1"/>
  <c r="Q148" i="12"/>
  <c r="M132" i="12"/>
  <c r="M126" i="18" s="1"/>
  <c r="BG120" i="17" s="1"/>
  <c r="J121" i="8"/>
  <c r="K144" i="12"/>
  <c r="K128" i="18" s="1"/>
  <c r="K133" i="18" s="1"/>
  <c r="K135" i="18" s="1"/>
  <c r="K139" i="18" s="1"/>
  <c r="K140" i="18" s="1"/>
  <c r="P164" i="12"/>
  <c r="P166" i="12" s="1"/>
  <c r="P127" i="12" s="1"/>
  <c r="P126" i="12" s="1"/>
  <c r="P131" i="12" s="1"/>
  <c r="P170" i="12"/>
  <c r="P171" i="12" s="1"/>
  <c r="P137" i="12" s="1"/>
  <c r="P120" i="8"/>
  <c r="J151" i="5"/>
  <c r="N136" i="12"/>
  <c r="M157" i="12"/>
  <c r="L179" i="12" l="1"/>
  <c r="J122" i="5"/>
  <c r="J146" i="5" s="1"/>
  <c r="K120" i="7"/>
  <c r="K123" i="7" s="1"/>
  <c r="K127" i="7" s="1"/>
  <c r="K131" i="7"/>
  <c r="AB120" i="17"/>
  <c r="AA120" i="17"/>
  <c r="BZ189" i="17"/>
  <c r="BZ192" i="17" s="1"/>
  <c r="J148" i="7"/>
  <c r="M133" i="12"/>
  <c r="L138" i="18"/>
  <c r="K145" i="12"/>
  <c r="K134" i="7" s="1"/>
  <c r="N138" i="12"/>
  <c r="N127" i="18" s="1"/>
  <c r="BH121" i="17" s="1"/>
  <c r="J122" i="8"/>
  <c r="J134" i="8" s="1"/>
  <c r="J138" i="8" s="1"/>
  <c r="J139" i="8" s="1"/>
  <c r="K137" i="8" s="1"/>
  <c r="CD154" i="17"/>
  <c r="CD156" i="17" s="1"/>
  <c r="CD140" i="17" s="1"/>
  <c r="CD139" i="17" s="1"/>
  <c r="CD144" i="17" s="1"/>
  <c r="CD145" i="17" s="1"/>
  <c r="CD120" i="17" s="1"/>
  <c r="CD152" i="17"/>
  <c r="CE149" i="17" s="1"/>
  <c r="CD150" i="17"/>
  <c r="Q150" i="12"/>
  <c r="Q151" i="12" s="1"/>
  <c r="Q126" i="7" s="1"/>
  <c r="L178" i="7" l="1"/>
  <c r="L211" i="12" s="1"/>
  <c r="L213" i="12" s="1"/>
  <c r="M176" i="12"/>
  <c r="M178" i="12"/>
  <c r="M176" i="18" s="1"/>
  <c r="M180" i="18" s="1"/>
  <c r="N130" i="12"/>
  <c r="N132" i="12" s="1"/>
  <c r="N126" i="18" s="1"/>
  <c r="BH120" i="17" s="1"/>
  <c r="M132" i="7"/>
  <c r="M159" i="12" s="1"/>
  <c r="K135" i="7"/>
  <c r="K140" i="7" s="1"/>
  <c r="K146" i="7" s="1"/>
  <c r="AC120" i="17"/>
  <c r="AD121" i="17"/>
  <c r="AE121" i="17"/>
  <c r="CA191" i="17"/>
  <c r="CA176" i="17" s="1"/>
  <c r="CA189" i="17"/>
  <c r="CD151" i="17"/>
  <c r="CD121" i="17" s="1"/>
  <c r="Q164" i="12"/>
  <c r="Q166" i="12" s="1"/>
  <c r="Q127" i="12" s="1"/>
  <c r="Q126" i="12" s="1"/>
  <c r="Q131" i="12" s="1"/>
  <c r="Q170" i="12"/>
  <c r="Q171" i="12" s="1"/>
  <c r="Q137" i="12" s="1"/>
  <c r="Q120" i="8"/>
  <c r="K158" i="12"/>
  <c r="K160" i="12" s="1"/>
  <c r="K161" i="12" s="1"/>
  <c r="L142" i="12"/>
  <c r="R148" i="12"/>
  <c r="N139" i="12"/>
  <c r="N133" i="7" s="1"/>
  <c r="K120" i="5"/>
  <c r="K149" i="5"/>
  <c r="M179" i="12" l="1"/>
  <c r="AE120" i="17"/>
  <c r="AD120" i="17"/>
  <c r="AF121" i="17"/>
  <c r="CA192" i="17"/>
  <c r="N133" i="12"/>
  <c r="L144" i="12"/>
  <c r="L128" i="18" s="1"/>
  <c r="L133" i="18" s="1"/>
  <c r="L135" i="18" s="1"/>
  <c r="L139" i="18" s="1"/>
  <c r="L140" i="18" s="1"/>
  <c r="K121" i="8"/>
  <c r="K122" i="8" s="1"/>
  <c r="K134" i="8" s="1"/>
  <c r="K138" i="8" s="1"/>
  <c r="K139" i="8" s="1"/>
  <c r="L137" i="8" s="1"/>
  <c r="CE154" i="17"/>
  <c r="CE156" i="17" s="1"/>
  <c r="CE140" i="17" s="1"/>
  <c r="CE139" i="17" s="1"/>
  <c r="CE144" i="17" s="1"/>
  <c r="CE145" i="17" s="1"/>
  <c r="CE120" i="17" s="1"/>
  <c r="CE150" i="17"/>
  <c r="CE152" i="17"/>
  <c r="K148" i="7"/>
  <c r="R150" i="12"/>
  <c r="K142" i="5"/>
  <c r="K145" i="5" s="1"/>
  <c r="K122" i="5"/>
  <c r="K146" i="5" s="1"/>
  <c r="K151" i="5"/>
  <c r="O136" i="12"/>
  <c r="N157" i="12"/>
  <c r="M178" i="7" l="1"/>
  <c r="M211" i="12" s="1"/>
  <c r="M213" i="12" s="1"/>
  <c r="N176" i="12"/>
  <c r="N178" i="12"/>
  <c r="N176" i="18" s="1"/>
  <c r="N180" i="18" s="1"/>
  <c r="L131" i="7"/>
  <c r="L120" i="7"/>
  <c r="L123" i="7" s="1"/>
  <c r="L127" i="7" s="1"/>
  <c r="O130" i="12"/>
  <c r="O132" i="12" s="1"/>
  <c r="O126" i="18" s="1"/>
  <c r="N132" i="7"/>
  <c r="N159" i="12" s="1"/>
  <c r="AF120" i="17"/>
  <c r="CB189" i="17"/>
  <c r="CB191" i="17"/>
  <c r="CB176" i="17" s="1"/>
  <c r="L145" i="12"/>
  <c r="O138" i="12"/>
  <c r="O127" i="18" s="1"/>
  <c r="R170" i="12"/>
  <c r="R171" i="12" s="1"/>
  <c r="R137" i="12" s="1"/>
  <c r="R120" i="8"/>
  <c r="R164" i="12"/>
  <c r="R166" i="12" s="1"/>
  <c r="R127" i="12" s="1"/>
  <c r="R126" i="12" s="1"/>
  <c r="R131" i="12" s="1"/>
  <c r="R151" i="12"/>
  <c r="R126" i="7" s="1"/>
  <c r="CE151" i="17"/>
  <c r="CE121" i="17" s="1"/>
  <c r="M138" i="18"/>
  <c r="N179" i="12" l="1"/>
  <c r="M142" i="12"/>
  <c r="L134" i="7"/>
  <c r="L158" i="12" s="1"/>
  <c r="L160" i="12" s="1"/>
  <c r="L161" i="12" s="1"/>
  <c r="L121" i="8" s="1"/>
  <c r="L122" i="8" s="1"/>
  <c r="L134" i="8" s="1"/>
  <c r="L138" i="8" s="1"/>
  <c r="L139" i="8" s="1"/>
  <c r="M137" i="8" s="1"/>
  <c r="CB192" i="17"/>
  <c r="CC189" i="17" s="1"/>
  <c r="O133" i="12"/>
  <c r="O139" i="12"/>
  <c r="L149" i="5"/>
  <c r="E183" i="7"/>
  <c r="G29" i="14"/>
  <c r="M144" i="12"/>
  <c r="M128" i="18" s="1"/>
  <c r="M133" i="18" s="1"/>
  <c r="M135" i="18" s="1"/>
  <c r="M139" i="18" s="1"/>
  <c r="M140" i="18" s="1"/>
  <c r="G56" i="14"/>
  <c r="L120" i="5"/>
  <c r="N178" i="7" l="1"/>
  <c r="N211" i="12" s="1"/>
  <c r="N213" i="12" s="1"/>
  <c r="O178" i="12"/>
  <c r="O176" i="18" s="1"/>
  <c r="O180" i="18" s="1"/>
  <c r="O176" i="12"/>
  <c r="L135" i="7"/>
  <c r="L140" i="7" s="1"/>
  <c r="L146" i="7" s="1"/>
  <c r="L148" i="7" s="1"/>
  <c r="M131" i="7"/>
  <c r="M120" i="7"/>
  <c r="M123" i="7" s="1"/>
  <c r="M127" i="7" s="1"/>
  <c r="O133" i="7"/>
  <c r="O157" i="12" s="1"/>
  <c r="O132" i="7"/>
  <c r="O159" i="12" s="1"/>
  <c r="CC191" i="17"/>
  <c r="CC192" i="17" s="1"/>
  <c r="P130" i="12"/>
  <c r="P132" i="12" s="1"/>
  <c r="P126" i="18" s="1"/>
  <c r="P136" i="12"/>
  <c r="P138" i="12" s="1"/>
  <c r="P127" i="18" s="1"/>
  <c r="N138" i="18"/>
  <c r="L142" i="5"/>
  <c r="L145" i="5" s="1"/>
  <c r="L122" i="5"/>
  <c r="L146" i="5" s="1"/>
  <c r="M145" i="12"/>
  <c r="M134" i="7" s="1"/>
  <c r="BS211" i="17"/>
  <c r="BS213" i="17" s="1"/>
  <c r="BS197" i="17" s="1"/>
  <c r="BS196" i="17" s="1"/>
  <c r="BS201" i="17" s="1"/>
  <c r="E208" i="12"/>
  <c r="F205" i="12" s="1"/>
  <c r="BS209" i="17"/>
  <c r="BT206" i="17" s="1"/>
  <c r="BS207" i="17"/>
  <c r="L151" i="5"/>
  <c r="O179" i="12" l="1"/>
  <c r="M135" i="7"/>
  <c r="M140" i="7" s="1"/>
  <c r="M146" i="7" s="1"/>
  <c r="CD189" i="17"/>
  <c r="CD191" i="17"/>
  <c r="CD176" i="17" s="1"/>
  <c r="CC176" i="17"/>
  <c r="P133" i="12"/>
  <c r="P132" i="7" s="1"/>
  <c r="P139" i="12"/>
  <c r="P133" i="7" s="1"/>
  <c r="N142" i="12"/>
  <c r="M158" i="12"/>
  <c r="M160" i="12" s="1"/>
  <c r="M161" i="12" s="1"/>
  <c r="M120" i="5"/>
  <c r="M149" i="5"/>
  <c r="F207" i="12"/>
  <c r="F208" i="12" s="1"/>
  <c r="F183" i="7" s="1"/>
  <c r="O178" i="7" l="1"/>
  <c r="O211" i="12" s="1"/>
  <c r="O213" i="12" s="1"/>
  <c r="P178" i="12"/>
  <c r="P176" i="18" s="1"/>
  <c r="P180" i="18" s="1"/>
  <c r="P176" i="12"/>
  <c r="P179" i="12" s="1"/>
  <c r="P178" i="7" s="1"/>
  <c r="P211" i="12" s="1"/>
  <c r="P213" i="12" s="1"/>
  <c r="CD192" i="17"/>
  <c r="CE189" i="17" s="1"/>
  <c r="M121" i="8"/>
  <c r="M122" i="8" s="1"/>
  <c r="M134" i="8" s="1"/>
  <c r="M138" i="8" s="1"/>
  <c r="M139" i="8" s="1"/>
  <c r="N137" i="8" s="1"/>
  <c r="F177" i="8"/>
  <c r="F221" i="12"/>
  <c r="F223" i="12" s="1"/>
  <c r="F184" i="12" s="1"/>
  <c r="F183" i="12" s="1"/>
  <c r="F188" i="12" s="1"/>
  <c r="F227" i="12"/>
  <c r="F228" i="12" s="1"/>
  <c r="F194" i="12" s="1"/>
  <c r="M148" i="7"/>
  <c r="N144" i="12"/>
  <c r="N128" i="18" s="1"/>
  <c r="N133" i="18" s="1"/>
  <c r="N135" i="18" s="1"/>
  <c r="N139" i="18" s="1"/>
  <c r="N140" i="18" s="1"/>
  <c r="M142" i="5"/>
  <c r="M145" i="5" s="1"/>
  <c r="M122" i="5"/>
  <c r="M146" i="5" s="1"/>
  <c r="Q136" i="12"/>
  <c r="P157" i="12"/>
  <c r="G205" i="12"/>
  <c r="M151" i="5"/>
  <c r="Q130" i="12"/>
  <c r="P159" i="12"/>
  <c r="Q176" i="12" l="1"/>
  <c r="Q178" i="12"/>
  <c r="Q176" i="18" s="1"/>
  <c r="Q180" i="18" s="1"/>
  <c r="N120" i="7"/>
  <c r="N123" i="7" s="1"/>
  <c r="N127" i="7" s="1"/>
  <c r="N131" i="7"/>
  <c r="CE191" i="17"/>
  <c r="CE176" i="17" s="1"/>
  <c r="N145" i="12"/>
  <c r="Q138" i="12"/>
  <c r="Q127" i="18" s="1"/>
  <c r="BT211" i="17"/>
  <c r="BT213" i="17" s="1"/>
  <c r="BT197" i="17" s="1"/>
  <c r="BT196" i="17" s="1"/>
  <c r="BT201" i="17" s="1"/>
  <c r="BT209" i="17"/>
  <c r="BU206" i="17" s="1"/>
  <c r="BT207" i="17"/>
  <c r="O138" i="18"/>
  <c r="Q132" i="12"/>
  <c r="Q126" i="18" s="1"/>
  <c r="G207" i="12"/>
  <c r="G208" i="12" s="1"/>
  <c r="G183" i="7" s="1"/>
  <c r="Q179" i="12" l="1"/>
  <c r="O142" i="12"/>
  <c r="N134" i="7"/>
  <c r="N158" i="12" s="1"/>
  <c r="N160" i="12" s="1"/>
  <c r="N161" i="12" s="1"/>
  <c r="N121" i="8" s="1"/>
  <c r="N122" i="8" s="1"/>
  <c r="N134" i="8" s="1"/>
  <c r="N138" i="8" s="1"/>
  <c r="N139" i="8" s="1"/>
  <c r="O137" i="8" s="1"/>
  <c r="CE192" i="17"/>
  <c r="Q133" i="12"/>
  <c r="H205" i="12"/>
  <c r="G177" i="8"/>
  <c r="G221" i="12"/>
  <c r="G223" i="12" s="1"/>
  <c r="G184" i="12" s="1"/>
  <c r="G183" i="12" s="1"/>
  <c r="G188" i="12" s="1"/>
  <c r="G227" i="12"/>
  <c r="G228" i="12" s="1"/>
  <c r="G194" i="12" s="1"/>
  <c r="BT208" i="17"/>
  <c r="BT178" i="17" s="1"/>
  <c r="O144" i="12"/>
  <c r="O128" i="18" s="1"/>
  <c r="O133" i="18" s="1"/>
  <c r="O135" i="18" s="1"/>
  <c r="O139" i="18" s="1"/>
  <c r="O140" i="18" s="1"/>
  <c r="N120" i="5"/>
  <c r="N149" i="5"/>
  <c r="Q139" i="12"/>
  <c r="Q133" i="7" s="1"/>
  <c r="Q178" i="7" l="1"/>
  <c r="Q211" i="12" s="1"/>
  <c r="Q213" i="12" s="1"/>
  <c r="R176" i="12"/>
  <c r="R178" i="12"/>
  <c r="R176" i="18" s="1"/>
  <c r="N135" i="7"/>
  <c r="N140" i="7" s="1"/>
  <c r="N146" i="7" s="1"/>
  <c r="N148" i="7" s="1"/>
  <c r="O120" i="7"/>
  <c r="O123" i="7" s="1"/>
  <c r="O127" i="7" s="1"/>
  <c r="O131" i="7"/>
  <c r="Q132" i="7"/>
  <c r="Q159" i="12" s="1"/>
  <c r="R130" i="12"/>
  <c r="R132" i="12" s="1"/>
  <c r="R126" i="18" s="1"/>
  <c r="G86" i="14" s="1"/>
  <c r="P138" i="18"/>
  <c r="R136" i="12"/>
  <c r="Q157" i="12"/>
  <c r="N142" i="5"/>
  <c r="N145" i="5" s="1"/>
  <c r="N122" i="5"/>
  <c r="N146" i="5" s="1"/>
  <c r="N151" i="5"/>
  <c r="O145" i="12"/>
  <c r="O134" i="7" s="1"/>
  <c r="BU211" i="17"/>
  <c r="BU213" i="17" s="1"/>
  <c r="BU197" i="17" s="1"/>
  <c r="BU196" i="17" s="1"/>
  <c r="BU201" i="17" s="1"/>
  <c r="BU209" i="17"/>
  <c r="BV206" i="17" s="1"/>
  <c r="BU207" i="17"/>
  <c r="H207" i="12"/>
  <c r="R180" i="18" l="1"/>
  <c r="H79" i="14"/>
  <c r="R179" i="12"/>
  <c r="R178" i="7" s="1"/>
  <c r="O135" i="7"/>
  <c r="O140" i="7" s="1"/>
  <c r="O146" i="7" s="1"/>
  <c r="R133" i="12"/>
  <c r="BU208" i="17"/>
  <c r="BU178" i="17" s="1"/>
  <c r="H221" i="12"/>
  <c r="H223" i="12" s="1"/>
  <c r="H184" i="12" s="1"/>
  <c r="H183" i="12" s="1"/>
  <c r="H188" i="12" s="1"/>
  <c r="H177" i="8"/>
  <c r="H227" i="12"/>
  <c r="H228" i="12" s="1"/>
  <c r="H194" i="12" s="1"/>
  <c r="P142" i="12"/>
  <c r="O158" i="12"/>
  <c r="O160" i="12" s="1"/>
  <c r="O161" i="12" s="1"/>
  <c r="R138" i="12"/>
  <c r="R127" i="18" s="1"/>
  <c r="G87" i="14" s="1"/>
  <c r="O120" i="5"/>
  <c r="H208" i="12"/>
  <c r="H183" i="7" s="1"/>
  <c r="O149" i="5"/>
  <c r="R211" i="12" l="1"/>
  <c r="R213" i="12" s="1"/>
  <c r="H24" i="14"/>
  <c r="I24" i="14" s="1"/>
  <c r="I79" i="14"/>
  <c r="I83" i="14" s="1"/>
  <c r="H83" i="14"/>
  <c r="R132" i="7"/>
  <c r="R159" i="12" s="1"/>
  <c r="O151" i="5"/>
  <c r="R139" i="12"/>
  <c r="R133" i="7" s="1"/>
  <c r="I205" i="12"/>
  <c r="O121" i="8"/>
  <c r="O122" i="8" s="1"/>
  <c r="O134" i="8" s="1"/>
  <c r="O138" i="8" s="1"/>
  <c r="O139" i="8" s="1"/>
  <c r="P137" i="8" s="1"/>
  <c r="O142" i="5"/>
  <c r="O145" i="5" s="1"/>
  <c r="O122" i="5"/>
  <c r="O146" i="5" s="1"/>
  <c r="O148" i="7"/>
  <c r="P144" i="12"/>
  <c r="P128" i="18" s="1"/>
  <c r="P133" i="18" s="1"/>
  <c r="P135" i="18" s="1"/>
  <c r="P139" i="18" s="1"/>
  <c r="P140" i="18" s="1"/>
  <c r="E189" i="7" l="1"/>
  <c r="E216" i="12" s="1"/>
  <c r="G35" i="14"/>
  <c r="P131" i="7"/>
  <c r="P120" i="7"/>
  <c r="P123" i="7" s="1"/>
  <c r="P127" i="7" s="1"/>
  <c r="E190" i="3"/>
  <c r="P145" i="12"/>
  <c r="BV211" i="17"/>
  <c r="BV213" i="17" s="1"/>
  <c r="BV197" i="17" s="1"/>
  <c r="BV196" i="17" s="1"/>
  <c r="BV201" i="17" s="1"/>
  <c r="BV209" i="17"/>
  <c r="BW206" i="17" s="1"/>
  <c r="BV207" i="17"/>
  <c r="G36" i="14"/>
  <c r="E190" i="7"/>
  <c r="R157" i="12"/>
  <c r="Q138" i="18"/>
  <c r="I207" i="12"/>
  <c r="E190" i="12" l="1"/>
  <c r="F187" i="12" s="1"/>
  <c r="F189" i="12" s="1"/>
  <c r="F183" i="18" s="1"/>
  <c r="BR203" i="17"/>
  <c r="BS200" i="17" s="1"/>
  <c r="P134" i="7"/>
  <c r="P158" i="12" s="1"/>
  <c r="P160" i="12" s="1"/>
  <c r="P161" i="12" s="1"/>
  <c r="P121" i="8" s="1"/>
  <c r="P122" i="8" s="1"/>
  <c r="P134" i="8" s="1"/>
  <c r="P138" i="8" s="1"/>
  <c r="P139" i="8" s="1"/>
  <c r="Q137" i="8" s="1"/>
  <c r="BV208" i="17"/>
  <c r="BV178" i="17" s="1"/>
  <c r="Q142" i="12"/>
  <c r="Q144" i="12" s="1"/>
  <c r="I221" i="12"/>
  <c r="I223" i="12" s="1"/>
  <c r="I184" i="12" s="1"/>
  <c r="I183" i="12" s="1"/>
  <c r="I188" i="12" s="1"/>
  <c r="I227" i="12"/>
  <c r="I228" i="12" s="1"/>
  <c r="I194" i="12" s="1"/>
  <c r="I177" i="8"/>
  <c r="I208" i="12"/>
  <c r="I183" i="7" s="1"/>
  <c r="E196" i="12"/>
  <c r="F193" i="12" s="1"/>
  <c r="BR209" i="17"/>
  <c r="BS206" i="17" s="1"/>
  <c r="BS208" i="17" s="1"/>
  <c r="BS178" i="17" s="1"/>
  <c r="E214" i="12"/>
  <c r="P149" i="5"/>
  <c r="P120" i="5"/>
  <c r="F190" i="12" l="1"/>
  <c r="F189" i="7" s="1"/>
  <c r="F216" i="12" s="1"/>
  <c r="BS203" i="17"/>
  <c r="BT200" i="17" s="1"/>
  <c r="P135" i="7"/>
  <c r="P140" i="7" s="1"/>
  <c r="P146" i="7" s="1"/>
  <c r="P148" i="7" s="1"/>
  <c r="Q128" i="18"/>
  <c r="Q133" i="18" s="1"/>
  <c r="Q135" i="18" s="1"/>
  <c r="Q139" i="18" s="1"/>
  <c r="Q140" i="18" s="1"/>
  <c r="Q145" i="12"/>
  <c r="P142" i="5"/>
  <c r="P145" i="5" s="1"/>
  <c r="P122" i="5"/>
  <c r="P146" i="5" s="1"/>
  <c r="P151" i="5"/>
  <c r="G187" i="12"/>
  <c r="F195" i="12"/>
  <c r="F184" i="18" s="1"/>
  <c r="J205" i="12"/>
  <c r="BS202" i="17" l="1"/>
  <c r="BS177" i="17" s="1"/>
  <c r="BT203" i="17"/>
  <c r="BU203" i="17" s="1"/>
  <c r="BV203" i="17" s="1"/>
  <c r="BW203" i="17" s="1"/>
  <c r="BX203" i="17" s="1"/>
  <c r="BY203" i="17" s="1"/>
  <c r="BZ203" i="17" s="1"/>
  <c r="CA203" i="17" s="1"/>
  <c r="CB203" i="17" s="1"/>
  <c r="CC203" i="17" s="1"/>
  <c r="CD203" i="17" s="1"/>
  <c r="CE203" i="17" s="1"/>
  <c r="R138" i="18"/>
  <c r="Q131" i="7"/>
  <c r="Q120" i="7"/>
  <c r="Q123" i="7" s="1"/>
  <c r="Q127" i="7" s="1"/>
  <c r="R142" i="12"/>
  <c r="R144" i="12" s="1"/>
  <c r="R128" i="18" s="1"/>
  <c r="Q134" i="7"/>
  <c r="Q158" i="12" s="1"/>
  <c r="Q160" i="12" s="1"/>
  <c r="Q161" i="12" s="1"/>
  <c r="Q121" i="8" s="1"/>
  <c r="Q122" i="8" s="1"/>
  <c r="Q134" i="8" s="1"/>
  <c r="Q138" i="8" s="1"/>
  <c r="Q139" i="8" s="1"/>
  <c r="R137" i="8" s="1"/>
  <c r="BV200" i="17"/>
  <c r="J207" i="12"/>
  <c r="J208" i="12" s="1"/>
  <c r="J183" i="7" s="1"/>
  <c r="BW211" i="17"/>
  <c r="BW213" i="17" s="1"/>
  <c r="BW197" i="17" s="1"/>
  <c r="BW196" i="17" s="1"/>
  <c r="BW201" i="17" s="1"/>
  <c r="BW207" i="17"/>
  <c r="BW209" i="17"/>
  <c r="BX206" i="17" s="1"/>
  <c r="F196" i="12"/>
  <c r="F190" i="7" s="1"/>
  <c r="G189" i="12"/>
  <c r="G183" i="18" s="1"/>
  <c r="BT202" i="17" l="1"/>
  <c r="BT177" i="17" s="1"/>
  <c r="BU200" i="17"/>
  <c r="BU202" i="17" s="1"/>
  <c r="BU177" i="17" s="1"/>
  <c r="Q135" i="7"/>
  <c r="Q140" i="7" s="1"/>
  <c r="Q146" i="7" s="1"/>
  <c r="Q148" i="7" s="1"/>
  <c r="Q120" i="5"/>
  <c r="Q142" i="5" s="1"/>
  <c r="Q145" i="5" s="1"/>
  <c r="R133" i="18"/>
  <c r="R135" i="18" s="1"/>
  <c r="R139" i="18" s="1"/>
  <c r="R140" i="18" s="1"/>
  <c r="G88" i="14"/>
  <c r="Q149" i="5"/>
  <c r="Q151" i="5" s="1"/>
  <c r="BW208" i="17"/>
  <c r="BW178" i="17" s="1"/>
  <c r="K205" i="12"/>
  <c r="G190" i="12"/>
  <c r="G189" i="7" s="1"/>
  <c r="F214" i="12"/>
  <c r="G193" i="12"/>
  <c r="R145" i="12"/>
  <c r="R134" i="7" s="1"/>
  <c r="BV202" i="17"/>
  <c r="BV177" i="17" s="1"/>
  <c r="J221" i="12"/>
  <c r="J223" i="12" s="1"/>
  <c r="J184" i="12" s="1"/>
  <c r="J183" i="12" s="1"/>
  <c r="J188" i="12" s="1"/>
  <c r="J177" i="8"/>
  <c r="J227" i="12"/>
  <c r="J228" i="12" s="1"/>
  <c r="J194" i="12" s="1"/>
  <c r="BW200" i="17"/>
  <c r="Q122" i="5" l="1"/>
  <c r="Q146" i="5" s="1"/>
  <c r="R120" i="7"/>
  <c r="R123" i="7" s="1"/>
  <c r="R127" i="7" s="1"/>
  <c r="R131" i="7"/>
  <c r="R135" i="7" s="1"/>
  <c r="R140" i="7" s="1"/>
  <c r="R146" i="7" s="1"/>
  <c r="G93" i="14"/>
  <c r="G95" i="14" s="1"/>
  <c r="G99" i="14" s="1"/>
  <c r="G37" i="14"/>
  <c r="R158" i="12"/>
  <c r="R160" i="12" s="1"/>
  <c r="R161" i="12" s="1"/>
  <c r="R121" i="8" s="1"/>
  <c r="E191" i="7"/>
  <c r="BX200" i="17"/>
  <c r="G195" i="12"/>
  <c r="G184" i="18" s="1"/>
  <c r="R149" i="5"/>
  <c r="R151" i="5" s="1"/>
  <c r="BX211" i="17"/>
  <c r="BX213" i="17" s="1"/>
  <c r="BX197" i="17" s="1"/>
  <c r="BX196" i="17" s="1"/>
  <c r="BX201" i="17" s="1"/>
  <c r="BX209" i="17"/>
  <c r="BY206" i="17" s="1"/>
  <c r="BX207" i="17"/>
  <c r="BW202" i="17"/>
  <c r="BW177" i="17" s="1"/>
  <c r="G216" i="12"/>
  <c r="H187" i="12"/>
  <c r="K207" i="12"/>
  <c r="K208" i="12" s="1"/>
  <c r="K183" i="7" s="1"/>
  <c r="E177" i="7" l="1"/>
  <c r="E206" i="5" s="1"/>
  <c r="G100" i="14"/>
  <c r="H98" i="14" s="1"/>
  <c r="E188" i="7"/>
  <c r="E177" i="5" s="1"/>
  <c r="R120" i="5"/>
  <c r="R142" i="5" s="1"/>
  <c r="R145" i="5" s="1"/>
  <c r="R148" i="7"/>
  <c r="BX202" i="17"/>
  <c r="BX177" i="17" s="1"/>
  <c r="L205" i="12"/>
  <c r="K221" i="12"/>
  <c r="K223" i="12" s="1"/>
  <c r="K184" i="12" s="1"/>
  <c r="K183" i="12" s="1"/>
  <c r="K188" i="12" s="1"/>
  <c r="K227" i="12"/>
  <c r="K228" i="12" s="1"/>
  <c r="K194" i="12" s="1"/>
  <c r="K177" i="8"/>
  <c r="BX208" i="17"/>
  <c r="BX178" i="17" s="1"/>
  <c r="E202" i="12"/>
  <c r="F199" i="12" s="1"/>
  <c r="E215" i="12"/>
  <c r="E217" i="12" s="1"/>
  <c r="E218" i="12" s="1"/>
  <c r="H189" i="12"/>
  <c r="H183" i="18" s="1"/>
  <c r="G57" i="14"/>
  <c r="R122" i="8"/>
  <c r="R134" i="8" s="1"/>
  <c r="R138" i="8" s="1"/>
  <c r="R139" i="8" s="1"/>
  <c r="E196" i="8" s="1"/>
  <c r="F194" i="8" s="1"/>
  <c r="G196" i="12"/>
  <c r="G190" i="7" s="1"/>
  <c r="BY200" i="17"/>
  <c r="E180" i="7" l="1"/>
  <c r="E184" i="7" s="1"/>
  <c r="E192" i="7"/>
  <c r="E197" i="7" s="1"/>
  <c r="E203" i="7" s="1"/>
  <c r="R122" i="5"/>
  <c r="R146" i="5" s="1"/>
  <c r="E197" i="18"/>
  <c r="F195" i="18" s="1"/>
  <c r="H190" i="12"/>
  <c r="H189" i="7" s="1"/>
  <c r="H193" i="12"/>
  <c r="G214" i="12"/>
  <c r="BY211" i="17"/>
  <c r="BY213" i="17" s="1"/>
  <c r="BY197" i="17" s="1"/>
  <c r="BY196" i="17" s="1"/>
  <c r="BY201" i="17" s="1"/>
  <c r="BY202" i="17" s="1"/>
  <c r="BY177" i="17" s="1"/>
  <c r="BY207" i="17"/>
  <c r="BY209" i="17"/>
  <c r="BZ206" i="17" s="1"/>
  <c r="BZ200" i="17"/>
  <c r="F201" i="12"/>
  <c r="F185" i="18" s="1"/>
  <c r="L207" i="12"/>
  <c r="G58" i="14"/>
  <c r="G70" i="14" s="1"/>
  <c r="G74" i="14" s="1"/>
  <c r="G75" i="14" s="1"/>
  <c r="E205" i="7" l="1"/>
  <c r="H216" i="12"/>
  <c r="F190" i="18"/>
  <c r="F192" i="18" s="1"/>
  <c r="F196" i="18" s="1"/>
  <c r="F197" i="18" s="1"/>
  <c r="BY208" i="17"/>
  <c r="BY178" i="17" s="1"/>
  <c r="F202" i="12"/>
  <c r="F191" i="7" s="1"/>
  <c r="I187" i="12"/>
  <c r="I189" i="12" s="1"/>
  <c r="I183" i="18" s="1"/>
  <c r="H73" i="14"/>
  <c r="G34" i="14"/>
  <c r="G38" i="14" s="1"/>
  <c r="G43" i="14" s="1"/>
  <c r="G49" i="14" s="1"/>
  <c r="G23" i="14"/>
  <c r="G26" i="14" s="1"/>
  <c r="G30" i="14" s="1"/>
  <c r="CA200" i="17"/>
  <c r="L221" i="12"/>
  <c r="L223" i="12" s="1"/>
  <c r="L184" i="12" s="1"/>
  <c r="L183" i="12" s="1"/>
  <c r="L188" i="12" s="1"/>
  <c r="L227" i="12"/>
  <c r="L228" i="12" s="1"/>
  <c r="L194" i="12" s="1"/>
  <c r="L177" i="8"/>
  <c r="L208" i="12"/>
  <c r="L183" i="7" s="1"/>
  <c r="H195" i="12"/>
  <c r="H184" i="18" s="1"/>
  <c r="F177" i="7" l="1"/>
  <c r="F180" i="7" s="1"/>
  <c r="F184" i="7" s="1"/>
  <c r="F188" i="7"/>
  <c r="F192" i="7" s="1"/>
  <c r="F197" i="7" s="1"/>
  <c r="F203" i="7" s="1"/>
  <c r="G199" i="12"/>
  <c r="G201" i="12" s="1"/>
  <c r="G185" i="18" s="1"/>
  <c r="F215" i="12"/>
  <c r="F217" i="12" s="1"/>
  <c r="F218" i="12" s="1"/>
  <c r="F178" i="8" s="1"/>
  <c r="G195" i="18"/>
  <c r="G51" i="14"/>
  <c r="I190" i="12"/>
  <c r="I189" i="7" s="1"/>
  <c r="H196" i="12"/>
  <c r="H190" i="7" s="1"/>
  <c r="M205" i="12"/>
  <c r="CB200" i="17"/>
  <c r="F177" i="5" l="1"/>
  <c r="F179" i="5" s="1"/>
  <c r="F203" i="5" s="1"/>
  <c r="I216" i="12"/>
  <c r="F205" i="7"/>
  <c r="F206" i="5"/>
  <c r="F208" i="5" s="1"/>
  <c r="G190" i="18"/>
  <c r="G192" i="18" s="1"/>
  <c r="G196" i="18" s="1"/>
  <c r="G197" i="18" s="1"/>
  <c r="G202" i="12"/>
  <c r="G191" i="7" s="1"/>
  <c r="J187" i="12"/>
  <c r="J189" i="12" s="1"/>
  <c r="J183" i="18" s="1"/>
  <c r="BZ211" i="17"/>
  <c r="BZ213" i="17" s="1"/>
  <c r="BZ197" i="17" s="1"/>
  <c r="BZ196" i="17" s="1"/>
  <c r="BZ201" i="17" s="1"/>
  <c r="BZ202" i="17" s="1"/>
  <c r="BZ177" i="17" s="1"/>
  <c r="BZ207" i="17"/>
  <c r="BZ209" i="17"/>
  <c r="CA206" i="17" s="1"/>
  <c r="CC200" i="17"/>
  <c r="H214" i="12"/>
  <c r="I193" i="12"/>
  <c r="F179" i="8"/>
  <c r="F191" i="8" s="1"/>
  <c r="F195" i="8" s="1"/>
  <c r="F196" i="8" s="1"/>
  <c r="G194" i="8" s="1"/>
  <c r="M207" i="12"/>
  <c r="F199" i="5" l="1"/>
  <c r="F202" i="5" s="1"/>
  <c r="G177" i="7"/>
  <c r="G180" i="7" s="1"/>
  <c r="G184" i="7" s="1"/>
  <c r="G188" i="7"/>
  <c r="G192" i="7" s="1"/>
  <c r="G197" i="7" s="1"/>
  <c r="G203" i="7" s="1"/>
  <c r="G215" i="12"/>
  <c r="G217" i="12" s="1"/>
  <c r="G218" i="12" s="1"/>
  <c r="G178" i="8" s="1"/>
  <c r="H195" i="18"/>
  <c r="H199" i="12"/>
  <c r="H201" i="12" s="1"/>
  <c r="H185" i="18" s="1"/>
  <c r="M227" i="12"/>
  <c r="M228" i="12" s="1"/>
  <c r="M194" i="12" s="1"/>
  <c r="M177" i="8"/>
  <c r="M221" i="12"/>
  <c r="M223" i="12" s="1"/>
  <c r="M184" i="12" s="1"/>
  <c r="M183" i="12" s="1"/>
  <c r="M188" i="12" s="1"/>
  <c r="J190" i="12"/>
  <c r="J189" i="7" s="1"/>
  <c r="I195" i="12"/>
  <c r="I184" i="18" s="1"/>
  <c r="BZ208" i="17"/>
  <c r="BZ178" i="17" s="1"/>
  <c r="M208" i="12"/>
  <c r="M183" i="7" s="1"/>
  <c r="CD200" i="17"/>
  <c r="G206" i="5" l="1"/>
  <c r="G208" i="5" s="1"/>
  <c r="G177" i="5"/>
  <c r="G199" i="5" s="1"/>
  <c r="G202" i="5" s="1"/>
  <c r="H190" i="18"/>
  <c r="H192" i="18" s="1"/>
  <c r="H196" i="18" s="1"/>
  <c r="H197" i="18" s="1"/>
  <c r="G205" i="7"/>
  <c r="H202" i="12"/>
  <c r="H191" i="7" s="1"/>
  <c r="CE200" i="17"/>
  <c r="N205" i="12"/>
  <c r="I196" i="12"/>
  <c r="I190" i="7" s="1"/>
  <c r="J216" i="12"/>
  <c r="K187" i="12"/>
  <c r="G179" i="8"/>
  <c r="G191" i="8" s="1"/>
  <c r="G195" i="8" s="1"/>
  <c r="G196" i="8" s="1"/>
  <c r="H194" i="8" s="1"/>
  <c r="H188" i="7" l="1"/>
  <c r="H192" i="7" s="1"/>
  <c r="H197" i="7" s="1"/>
  <c r="H203" i="7" s="1"/>
  <c r="H177" i="7"/>
  <c r="H180" i="7" s="1"/>
  <c r="H184" i="7" s="1"/>
  <c r="I195" i="18"/>
  <c r="I199" i="12"/>
  <c r="I201" i="12" s="1"/>
  <c r="I185" i="18" s="1"/>
  <c r="G179" i="5"/>
  <c r="G203" i="5" s="1"/>
  <c r="H215" i="12"/>
  <c r="H217" i="12" s="1"/>
  <c r="H218" i="12" s="1"/>
  <c r="H178" i="8" s="1"/>
  <c r="CA211" i="17"/>
  <c r="CA213" i="17" s="1"/>
  <c r="CA197" i="17" s="1"/>
  <c r="CA196" i="17" s="1"/>
  <c r="CA201" i="17" s="1"/>
  <c r="CA202" i="17" s="1"/>
  <c r="CA177" i="17" s="1"/>
  <c r="CA207" i="17"/>
  <c r="CA209" i="17"/>
  <c r="CB206" i="17" s="1"/>
  <c r="K189" i="12"/>
  <c r="K183" i="18" s="1"/>
  <c r="N207" i="12"/>
  <c r="N208" i="12" s="1"/>
  <c r="N183" i="7" s="1"/>
  <c r="J193" i="12"/>
  <c r="I214" i="12"/>
  <c r="H206" i="5" l="1"/>
  <c r="H208" i="5" s="1"/>
  <c r="H177" i="5"/>
  <c r="H199" i="5" s="1"/>
  <c r="H202" i="5" s="1"/>
  <c r="I190" i="18"/>
  <c r="I192" i="18" s="1"/>
  <c r="I196" i="18" s="1"/>
  <c r="I197" i="18" s="1"/>
  <c r="K190" i="12"/>
  <c r="K189" i="7" s="1"/>
  <c r="O205" i="12"/>
  <c r="J195" i="12"/>
  <c r="J184" i="18" s="1"/>
  <c r="I202" i="12"/>
  <c r="I191" i="7" s="1"/>
  <c r="H179" i="8"/>
  <c r="H191" i="8" s="1"/>
  <c r="H195" i="8" s="1"/>
  <c r="H196" i="8" s="1"/>
  <c r="I194" i="8" s="1"/>
  <c r="N221" i="12"/>
  <c r="N223" i="12" s="1"/>
  <c r="N184" i="12" s="1"/>
  <c r="N183" i="12" s="1"/>
  <c r="N188" i="12" s="1"/>
  <c r="N227" i="12"/>
  <c r="N228" i="12" s="1"/>
  <c r="N194" i="12" s="1"/>
  <c r="N177" i="8"/>
  <c r="CA208" i="17"/>
  <c r="CA178" i="17" s="1"/>
  <c r="H179" i="5" l="1"/>
  <c r="H203" i="5" s="1"/>
  <c r="I188" i="7"/>
  <c r="I192" i="7" s="1"/>
  <c r="I197" i="7" s="1"/>
  <c r="I203" i="7" s="1"/>
  <c r="I177" i="7"/>
  <c r="I180" i="7" s="1"/>
  <c r="I184" i="7" s="1"/>
  <c r="H205" i="7"/>
  <c r="J195" i="18"/>
  <c r="I215" i="12"/>
  <c r="I217" i="12" s="1"/>
  <c r="I218" i="12" s="1"/>
  <c r="J199" i="12"/>
  <c r="K216" i="12"/>
  <c r="L187" i="12"/>
  <c r="J196" i="12"/>
  <c r="J190" i="7" s="1"/>
  <c r="CB211" i="17"/>
  <c r="CB213" i="17" s="1"/>
  <c r="CB197" i="17" s="1"/>
  <c r="CB196" i="17" s="1"/>
  <c r="CB201" i="17" s="1"/>
  <c r="CB202" i="17" s="1"/>
  <c r="CB177" i="17" s="1"/>
  <c r="CB209" i="17"/>
  <c r="CC206" i="17" s="1"/>
  <c r="CB207" i="17"/>
  <c r="O207" i="12"/>
  <c r="O208" i="12" s="1"/>
  <c r="O183" i="7" s="1"/>
  <c r="I177" i="5" l="1"/>
  <c r="I199" i="5" s="1"/>
  <c r="I202" i="5" s="1"/>
  <c r="I206" i="5"/>
  <c r="I208" i="5" s="1"/>
  <c r="CB208" i="17"/>
  <c r="CB178" i="17" s="1"/>
  <c r="J201" i="12"/>
  <c r="J185" i="18" s="1"/>
  <c r="P205" i="12"/>
  <c r="O227" i="12"/>
  <c r="O228" i="12" s="1"/>
  <c r="O194" i="12" s="1"/>
  <c r="O221" i="12"/>
  <c r="O223" i="12" s="1"/>
  <c r="O184" i="12" s="1"/>
  <c r="O183" i="12" s="1"/>
  <c r="O188" i="12" s="1"/>
  <c r="O177" i="8"/>
  <c r="I179" i="5"/>
  <c r="I203" i="5" s="1"/>
  <c r="I178" i="8"/>
  <c r="I205" i="7"/>
  <c r="K193" i="12"/>
  <c r="J214" i="12"/>
  <c r="L189" i="12"/>
  <c r="L183" i="18" s="1"/>
  <c r="J190" i="18" l="1"/>
  <c r="J192" i="18" s="1"/>
  <c r="J196" i="18" s="1"/>
  <c r="J197" i="18" s="1"/>
  <c r="CC211" i="17"/>
  <c r="CC213" i="17" s="1"/>
  <c r="CC197" i="17" s="1"/>
  <c r="CC196" i="17" s="1"/>
  <c r="CC201" i="17" s="1"/>
  <c r="CC202" i="17" s="1"/>
  <c r="CC177" i="17" s="1"/>
  <c r="CC209" i="17"/>
  <c r="CD206" i="17" s="1"/>
  <c r="CC207" i="17"/>
  <c r="L190" i="12"/>
  <c r="L189" i="7" s="1"/>
  <c r="P207" i="12"/>
  <c r="P208" i="12" s="1"/>
  <c r="P183" i="7" s="1"/>
  <c r="I179" i="8"/>
  <c r="I191" i="8" s="1"/>
  <c r="I195" i="8" s="1"/>
  <c r="I196" i="8" s="1"/>
  <c r="J194" i="8" s="1"/>
  <c r="K195" i="12"/>
  <c r="K184" i="18" s="1"/>
  <c r="J202" i="12"/>
  <c r="J191" i="7" s="1"/>
  <c r="J177" i="7" l="1"/>
  <c r="J180" i="7" s="1"/>
  <c r="J184" i="7" s="1"/>
  <c r="J188" i="7"/>
  <c r="J192" i="7" s="1"/>
  <c r="J197" i="7" s="1"/>
  <c r="J203" i="7" s="1"/>
  <c r="K195" i="18"/>
  <c r="CC208" i="17"/>
  <c r="CC178" i="17" s="1"/>
  <c r="K196" i="12"/>
  <c r="K190" i="7" s="1"/>
  <c r="P221" i="12"/>
  <c r="P223" i="12" s="1"/>
  <c r="P184" i="12" s="1"/>
  <c r="P183" i="12" s="1"/>
  <c r="P188" i="12" s="1"/>
  <c r="P177" i="8"/>
  <c r="P227" i="12"/>
  <c r="P228" i="12" s="1"/>
  <c r="P194" i="12" s="1"/>
  <c r="M187" i="12"/>
  <c r="L216" i="12"/>
  <c r="Q205" i="12"/>
  <c r="K199" i="12"/>
  <c r="J215" i="12"/>
  <c r="J217" i="12" s="1"/>
  <c r="J218" i="12" s="1"/>
  <c r="J206" i="5" l="1"/>
  <c r="J208" i="5" s="1"/>
  <c r="J177" i="5"/>
  <c r="J179" i="5" s="1"/>
  <c r="J203" i="5" s="1"/>
  <c r="J178" i="8"/>
  <c r="Q207" i="12"/>
  <c r="Q208" i="12" s="1"/>
  <c r="Q183" i="7" s="1"/>
  <c r="K201" i="12"/>
  <c r="K185" i="18" s="1"/>
  <c r="K190" i="18" s="1"/>
  <c r="K192" i="18" s="1"/>
  <c r="K196" i="18" s="1"/>
  <c r="K197" i="18" s="1"/>
  <c r="J199" i="5"/>
  <c r="J202" i="5" s="1"/>
  <c r="J205" i="7"/>
  <c r="M189" i="12"/>
  <c r="M183" i="18" s="1"/>
  <c r="L193" i="12"/>
  <c r="K214" i="12"/>
  <c r="CD211" i="17"/>
  <c r="CD213" i="17" s="1"/>
  <c r="CD197" i="17" s="1"/>
  <c r="CD196" i="17" s="1"/>
  <c r="CD201" i="17" s="1"/>
  <c r="CD202" i="17" s="1"/>
  <c r="CD177" i="17" s="1"/>
  <c r="CD209" i="17"/>
  <c r="CE206" i="17" s="1"/>
  <c r="CD207" i="17"/>
  <c r="K177" i="7" l="1"/>
  <c r="K180" i="7" s="1"/>
  <c r="K184" i="7" s="1"/>
  <c r="K188" i="7"/>
  <c r="M190" i="12"/>
  <c r="M189" i="7" s="1"/>
  <c r="R205" i="12"/>
  <c r="CD208" i="17"/>
  <c r="CD178" i="17" s="1"/>
  <c r="L195" i="18"/>
  <c r="Q227" i="12"/>
  <c r="Q228" i="12" s="1"/>
  <c r="Q194" i="12" s="1"/>
  <c r="Q177" i="8"/>
  <c r="Q221" i="12"/>
  <c r="Q223" i="12" s="1"/>
  <c r="Q184" i="12" s="1"/>
  <c r="Q183" i="12" s="1"/>
  <c r="Q188" i="12" s="1"/>
  <c r="L195" i="12"/>
  <c r="L184" i="18" s="1"/>
  <c r="K202" i="12"/>
  <c r="K191" i="7" s="1"/>
  <c r="J179" i="8"/>
  <c r="J191" i="8" s="1"/>
  <c r="J195" i="8" s="1"/>
  <c r="J196" i="8" s="1"/>
  <c r="K194" i="8" s="1"/>
  <c r="K192" i="7" l="1"/>
  <c r="K197" i="7" s="1"/>
  <c r="K203" i="7" s="1"/>
  <c r="N187" i="12"/>
  <c r="M216" i="12"/>
  <c r="K215" i="12"/>
  <c r="K217" i="12" s="1"/>
  <c r="K218" i="12" s="1"/>
  <c r="L199" i="12"/>
  <c r="K206" i="5"/>
  <c r="L196" i="12"/>
  <c r="L190" i="7" s="1"/>
  <c r="CE211" i="17"/>
  <c r="CE213" i="17" s="1"/>
  <c r="CE197" i="17" s="1"/>
  <c r="CE196" i="17" s="1"/>
  <c r="CE201" i="17" s="1"/>
  <c r="CE202" i="17" s="1"/>
  <c r="CE177" i="17" s="1"/>
  <c r="CE207" i="17"/>
  <c r="CE209" i="17"/>
  <c r="K177" i="5"/>
  <c r="N189" i="12"/>
  <c r="N183" i="18" s="1"/>
  <c r="R207" i="12"/>
  <c r="K205" i="7" l="1"/>
  <c r="CE208" i="17"/>
  <c r="CE178" i="17" s="1"/>
  <c r="N190" i="12"/>
  <c r="N189" i="7" s="1"/>
  <c r="M193" i="12"/>
  <c r="L214" i="12"/>
  <c r="K208" i="5"/>
  <c r="L201" i="12"/>
  <c r="L185" i="18" s="1"/>
  <c r="L190" i="18" s="1"/>
  <c r="L192" i="18" s="1"/>
  <c r="L196" i="18" s="1"/>
  <c r="L197" i="18" s="1"/>
  <c r="R227" i="12"/>
  <c r="R228" i="12" s="1"/>
  <c r="R194" i="12" s="1"/>
  <c r="R177" i="8"/>
  <c r="R221" i="12"/>
  <c r="R223" i="12" s="1"/>
  <c r="R184" i="12" s="1"/>
  <c r="R183" i="12" s="1"/>
  <c r="R188" i="12" s="1"/>
  <c r="R208" i="12"/>
  <c r="R183" i="7" s="1"/>
  <c r="K199" i="5"/>
  <c r="K202" i="5" s="1"/>
  <c r="K179" i="5"/>
  <c r="K203" i="5" s="1"/>
  <c r="K178" i="8"/>
  <c r="K179" i="8" s="1"/>
  <c r="K191" i="8" s="1"/>
  <c r="K195" i="8" s="1"/>
  <c r="K196" i="8" s="1"/>
  <c r="L194" i="8" s="1"/>
  <c r="L188" i="7" l="1"/>
  <c r="L177" i="7"/>
  <c r="L180" i="7" s="1"/>
  <c r="L184" i="7" s="1"/>
  <c r="H29" i="14"/>
  <c r="I29" i="14" s="1"/>
  <c r="L202" i="12"/>
  <c r="L191" i="7" s="1"/>
  <c r="M195" i="18"/>
  <c r="H56" i="14"/>
  <c r="M195" i="12"/>
  <c r="M184" i="18" s="1"/>
  <c r="O187" i="12"/>
  <c r="N216" i="12"/>
  <c r="L192" i="7" l="1"/>
  <c r="L197" i="7" s="1"/>
  <c r="L203" i="7" s="1"/>
  <c r="L177" i="5"/>
  <c r="I56" i="14"/>
  <c r="O189" i="12"/>
  <c r="O183" i="18" s="1"/>
  <c r="M196" i="12"/>
  <c r="M190" i="7" s="1"/>
  <c r="L206" i="5"/>
  <c r="L215" i="12"/>
  <c r="L217" i="12" s="1"/>
  <c r="L218" i="12" s="1"/>
  <c r="M199" i="12"/>
  <c r="O190" i="12" l="1"/>
  <c r="O189" i="7" s="1"/>
  <c r="L178" i="8"/>
  <c r="L179" i="8" s="1"/>
  <c r="L191" i="8" s="1"/>
  <c r="L195" i="8" s="1"/>
  <c r="L196" i="8" s="1"/>
  <c r="M194" i="8" s="1"/>
  <c r="L205" i="7"/>
  <c r="L199" i="5"/>
  <c r="L202" i="5" s="1"/>
  <c r="L179" i="5"/>
  <c r="L203" i="5" s="1"/>
  <c r="L208" i="5"/>
  <c r="M201" i="12"/>
  <c r="M185" i="18" s="1"/>
  <c r="M190" i="18" s="1"/>
  <c r="M192" i="18" s="1"/>
  <c r="M196" i="18" s="1"/>
  <c r="M197" i="18" s="1"/>
  <c r="N193" i="12"/>
  <c r="M214" i="12"/>
  <c r="M188" i="7" l="1"/>
  <c r="M177" i="7"/>
  <c r="M180" i="7" s="1"/>
  <c r="M184" i="7" s="1"/>
  <c r="P187" i="12"/>
  <c r="O216" i="12"/>
  <c r="N195" i="18"/>
  <c r="N195" i="12"/>
  <c r="N184" i="18" s="1"/>
  <c r="P189" i="12"/>
  <c r="P183" i="18" s="1"/>
  <c r="M202" i="12"/>
  <c r="M191" i="7" s="1"/>
  <c r="M192" i="7" l="1"/>
  <c r="M197" i="7" s="1"/>
  <c r="M203" i="7" s="1"/>
  <c r="P190" i="12"/>
  <c r="P189" i="7" s="1"/>
  <c r="M177" i="5"/>
  <c r="M206" i="5"/>
  <c r="N196" i="12"/>
  <c r="N190" i="7" s="1"/>
  <c r="N199" i="12"/>
  <c r="M215" i="12"/>
  <c r="M217" i="12" s="1"/>
  <c r="M218" i="12" s="1"/>
  <c r="Q187" i="12" l="1"/>
  <c r="Q189" i="12" s="1"/>
  <c r="Q183" i="18" s="1"/>
  <c r="P216" i="12"/>
  <c r="O193" i="12"/>
  <c r="N214" i="12"/>
  <c r="M178" i="8"/>
  <c r="M179" i="8" s="1"/>
  <c r="M191" i="8" s="1"/>
  <c r="M195" i="8" s="1"/>
  <c r="M196" i="8" s="1"/>
  <c r="N194" i="8" s="1"/>
  <c r="M208" i="5"/>
  <c r="M199" i="5"/>
  <c r="M202" i="5" s="1"/>
  <c r="M179" i="5"/>
  <c r="M203" i="5" s="1"/>
  <c r="N201" i="12"/>
  <c r="N185" i="18" s="1"/>
  <c r="N190" i="18" s="1"/>
  <c r="N192" i="18" s="1"/>
  <c r="N196" i="18" s="1"/>
  <c r="N197" i="18" s="1"/>
  <c r="M205" i="7"/>
  <c r="N188" i="7" l="1"/>
  <c r="N177" i="7"/>
  <c r="N180" i="7" s="1"/>
  <c r="N184" i="7" s="1"/>
  <c r="N202" i="12"/>
  <c r="N191" i="7" s="1"/>
  <c r="Q190" i="12"/>
  <c r="Q189" i="7" s="1"/>
  <c r="O195" i="18"/>
  <c r="O195" i="12"/>
  <c r="O184" i="18" s="1"/>
  <c r="N192" i="7" l="1"/>
  <c r="N197" i="7" s="1"/>
  <c r="N203" i="7" s="1"/>
  <c r="R187" i="12"/>
  <c r="R189" i="12" s="1"/>
  <c r="R183" i="18" s="1"/>
  <c r="H86" i="14" s="1"/>
  <c r="I86" i="14" s="1"/>
  <c r="Q216" i="12"/>
  <c r="O199" i="12"/>
  <c r="O201" i="12" s="1"/>
  <c r="O185" i="18" s="1"/>
  <c r="O190" i="18" s="1"/>
  <c r="O192" i="18" s="1"/>
  <c r="O196" i="18" s="1"/>
  <c r="O197" i="18" s="1"/>
  <c r="O196" i="12"/>
  <c r="O190" i="7" s="1"/>
  <c r="N177" i="5"/>
  <c r="N206" i="5"/>
  <c r="O177" i="7" l="1"/>
  <c r="O180" i="7" s="1"/>
  <c r="O184" i="7" s="1"/>
  <c r="O188" i="7"/>
  <c r="P193" i="12"/>
  <c r="O214" i="12"/>
  <c r="N215" i="12"/>
  <c r="N217" i="12" s="1"/>
  <c r="N218" i="12" s="1"/>
  <c r="N178" i="8" s="1"/>
  <c r="N179" i="8" s="1"/>
  <c r="N191" i="8" s="1"/>
  <c r="N195" i="8" s="1"/>
  <c r="N196" i="8" s="1"/>
  <c r="O194" i="8" s="1"/>
  <c r="N205" i="7"/>
  <c r="R190" i="12"/>
  <c r="R189" i="7" s="1"/>
  <c r="O202" i="12"/>
  <c r="O191" i="7" s="1"/>
  <c r="P195" i="18"/>
  <c r="P195" i="12"/>
  <c r="P184" i="18" s="1"/>
  <c r="N199" i="5"/>
  <c r="N202" i="5" s="1"/>
  <c r="N179" i="5"/>
  <c r="N203" i="5" s="1"/>
  <c r="N208" i="5"/>
  <c r="O192" i="7" l="1"/>
  <c r="O197" i="7" s="1"/>
  <c r="O203" i="7" s="1"/>
  <c r="H35" i="14"/>
  <c r="I35" i="14" s="1"/>
  <c r="P199" i="12"/>
  <c r="P201" i="12" s="1"/>
  <c r="P185" i="18" s="1"/>
  <c r="P190" i="18" s="1"/>
  <c r="P192" i="18" s="1"/>
  <c r="P196" i="18" s="1"/>
  <c r="P197" i="18" s="1"/>
  <c r="O215" i="12"/>
  <c r="O217" i="12" s="1"/>
  <c r="O218" i="12" s="1"/>
  <c r="O178" i="8" s="1"/>
  <c r="O179" i="8" s="1"/>
  <c r="O191" i="8" s="1"/>
  <c r="O195" i="8" s="1"/>
  <c r="O196" i="8" s="1"/>
  <c r="P194" i="8" s="1"/>
  <c r="R216" i="12"/>
  <c r="O177" i="5"/>
  <c r="O206" i="5"/>
  <c r="P196" i="12"/>
  <c r="P190" i="7" s="1"/>
  <c r="P177" i="7" l="1"/>
  <c r="P180" i="7" s="1"/>
  <c r="P184" i="7" s="1"/>
  <c r="P188" i="7"/>
  <c r="O205" i="7"/>
  <c r="Q195" i="18"/>
  <c r="O208" i="5"/>
  <c r="Q193" i="12"/>
  <c r="P214" i="12"/>
  <c r="P202" i="12"/>
  <c r="P191" i="7" s="1"/>
  <c r="O199" i="5"/>
  <c r="O202" i="5" s="1"/>
  <c r="O179" i="5"/>
  <c r="O203" i="5" s="1"/>
  <c r="P192" i="7" l="1"/>
  <c r="P197" i="7" s="1"/>
  <c r="P203" i="7" s="1"/>
  <c r="P177" i="5"/>
  <c r="P206" i="5"/>
  <c r="Q195" i="12"/>
  <c r="Q184" i="18" s="1"/>
  <c r="Q199" i="12"/>
  <c r="P215" i="12"/>
  <c r="P217" i="12" s="1"/>
  <c r="P218" i="12" s="1"/>
  <c r="Q196" i="12" l="1"/>
  <c r="Q190" i="7" s="1"/>
  <c r="P178" i="8"/>
  <c r="P179" i="8" s="1"/>
  <c r="P191" i="8" s="1"/>
  <c r="P195" i="8" s="1"/>
  <c r="P196" i="8" s="1"/>
  <c r="Q194" i="8" s="1"/>
  <c r="Q201" i="12"/>
  <c r="Q185" i="18" s="1"/>
  <c r="Q190" i="18" s="1"/>
  <c r="Q192" i="18" s="1"/>
  <c r="Q196" i="18" s="1"/>
  <c r="Q197" i="18" s="1"/>
  <c r="P199" i="5"/>
  <c r="P202" i="5" s="1"/>
  <c r="P179" i="5"/>
  <c r="P203" i="5" s="1"/>
  <c r="P205" i="7"/>
  <c r="P208" i="5"/>
  <c r="Q188" i="7" l="1"/>
  <c r="Q177" i="7"/>
  <c r="Q180" i="7" s="1"/>
  <c r="Q184" i="7" s="1"/>
  <c r="R193" i="12"/>
  <c r="R195" i="12" s="1"/>
  <c r="R184" i="18" s="1"/>
  <c r="H87" i="14" s="1"/>
  <c r="I87" i="14" s="1"/>
  <c r="Q214" i="12"/>
  <c r="Q202" i="12"/>
  <c r="Q191" i="7" s="1"/>
  <c r="R195" i="18"/>
  <c r="Q192" i="7" l="1"/>
  <c r="Q197" i="7" s="1"/>
  <c r="Q203" i="7" s="1"/>
  <c r="Q206" i="5"/>
  <c r="R196" i="12"/>
  <c r="R190" i="7" s="1"/>
  <c r="Q177" i="5"/>
  <c r="R199" i="12"/>
  <c r="Q215" i="12"/>
  <c r="Q217" i="12" s="1"/>
  <c r="Q218" i="12" s="1"/>
  <c r="R214" i="12" l="1"/>
  <c r="H36" i="14"/>
  <c r="I36" i="14" s="1"/>
  <c r="R201" i="12"/>
  <c r="R185" i="18" s="1"/>
  <c r="Q199" i="5"/>
  <c r="Q202" i="5" s="1"/>
  <c r="Q179" i="5"/>
  <c r="Q203" i="5" s="1"/>
  <c r="Q178" i="8"/>
  <c r="Q179" i="8" s="1"/>
  <c r="Q191" i="8" s="1"/>
  <c r="Q195" i="8" s="1"/>
  <c r="Q196" i="8" s="1"/>
  <c r="R194" i="8" s="1"/>
  <c r="Q205" i="7"/>
  <c r="Q208" i="5"/>
  <c r="R190" i="18" l="1"/>
  <c r="R192" i="18" s="1"/>
  <c r="R196" i="18" s="1"/>
  <c r="R197" i="18" s="1"/>
  <c r="H88" i="14"/>
  <c r="R202" i="12"/>
  <c r="R191" i="7" s="1"/>
  <c r="R177" i="7" l="1"/>
  <c r="R180" i="7" s="1"/>
  <c r="R184" i="7" s="1"/>
  <c r="R188" i="7"/>
  <c r="R192" i="7" s="1"/>
  <c r="R197" i="7" s="1"/>
  <c r="R203" i="7" s="1"/>
  <c r="H93" i="14"/>
  <c r="H95" i="14" s="1"/>
  <c r="I88" i="14"/>
  <c r="I93" i="14" s="1"/>
  <c r="H37" i="14"/>
  <c r="I37" i="14" s="1"/>
  <c r="R215" i="12"/>
  <c r="R217" i="12" s="1"/>
  <c r="R218" i="12" s="1"/>
  <c r="R178" i="8" s="1"/>
  <c r="R206" i="5" l="1"/>
  <c r="R208" i="5" s="1"/>
  <c r="R177" i="5"/>
  <c r="R179" i="5" s="1"/>
  <c r="R203" i="5" s="1"/>
  <c r="I95" i="14"/>
  <c r="I99" i="14" s="1"/>
  <c r="H99" i="14"/>
  <c r="R205" i="7"/>
  <c r="H57" i="14"/>
  <c r="R179" i="8"/>
  <c r="R191" i="8" s="1"/>
  <c r="R195" i="8" s="1"/>
  <c r="R196" i="8" s="1"/>
  <c r="R199" i="5" l="1"/>
  <c r="R202" i="5" s="1"/>
  <c r="H100" i="14"/>
  <c r="I57" i="14"/>
  <c r="I58" i="14" s="1"/>
  <c r="I70" i="14" s="1"/>
  <c r="I74" i="14" s="1"/>
  <c r="I75" i="14" s="1"/>
  <c r="H58" i="14"/>
  <c r="H70" i="14" s="1"/>
  <c r="H74" i="14" s="1"/>
  <c r="H75" i="14" s="1"/>
  <c r="I100" i="14" l="1"/>
  <c r="H23" i="14"/>
  <c r="H26" i="14" s="1"/>
  <c r="H30" i="14" s="1"/>
  <c r="H34" i="14"/>
  <c r="H38" i="14" s="1"/>
  <c r="H43" i="14" s="1"/>
  <c r="H49" i="14" s="1"/>
  <c r="I34" i="14"/>
  <c r="I38" i="14" s="1"/>
  <c r="I43" i="14" s="1"/>
  <c r="I49" i="14" s="1"/>
  <c r="I23" i="14"/>
  <c r="I26" i="14" s="1"/>
  <c r="I30" i="14" s="1"/>
  <c r="H51" i="14" l="1"/>
  <c r="I51" i="14"/>
</calcChain>
</file>

<file path=xl/sharedStrings.xml><?xml version="1.0" encoding="utf-8"?>
<sst xmlns="http://schemas.openxmlformats.org/spreadsheetml/2006/main" count="1479" uniqueCount="222">
  <si>
    <t>Repayment schedule, bank loan</t>
  </si>
  <si>
    <t>First Quarter</t>
  </si>
  <si>
    <t>Second Quarter</t>
  </si>
  <si>
    <t>Fourth Quarter</t>
  </si>
  <si>
    <t>Third Quarter</t>
  </si>
  <si>
    <t>Annual</t>
  </si>
  <si>
    <t>Quarter</t>
  </si>
  <si>
    <t>Income Statement</t>
  </si>
  <si>
    <t>Balance Sheet</t>
  </si>
  <si>
    <t>Indirect Cash Flow Statement</t>
  </si>
  <si>
    <t>Direct Cash Flow</t>
  </si>
  <si>
    <t>Interest % on DIP revolver</t>
  </si>
  <si>
    <t>Issuance, senior secured term loan DIP</t>
  </si>
  <si>
    <t>Interest % on senior secured term loan DIP</t>
  </si>
  <si>
    <t>Repayment schedule, senior secured term loan DIP</t>
  </si>
  <si>
    <t>Actuals</t>
  </si>
  <si>
    <t>DIP Revolver</t>
  </si>
  <si>
    <t>Total other long-term debt</t>
  </si>
  <si>
    <t>Senior secured term loan DIP</t>
  </si>
  <si>
    <t>Additional Info</t>
  </si>
  <si>
    <t>Additional Information</t>
  </si>
  <si>
    <t>Debtor-in-possession (DIP)</t>
  </si>
  <si>
    <t>Senior Secured Term Loan, DIP</t>
  </si>
  <si>
    <t>Revolver, DIP</t>
  </si>
  <si>
    <t>Other long-term debt</t>
  </si>
  <si>
    <t>Increase (decrease) in Term Loan, DIP</t>
  </si>
  <si>
    <t>Increase (decrease) in Term Loan DIP</t>
  </si>
  <si>
    <t>Seasonality</t>
  </si>
  <si>
    <t>Direct CFS Variance Analysis</t>
  </si>
  <si>
    <t>Week 1</t>
  </si>
  <si>
    <t>Actual</t>
  </si>
  <si>
    <t>Forecast</t>
  </si>
  <si>
    <t>Variance</t>
  </si>
  <si>
    <t>Direct CFS - Actual</t>
  </si>
  <si>
    <t>Direct CFS - Forecast</t>
  </si>
  <si>
    <t>Original Sales Forecast</t>
  </si>
  <si>
    <t>Week 2</t>
  </si>
  <si>
    <t>Week 3</t>
  </si>
  <si>
    <t>Week 13</t>
  </si>
  <si>
    <t>Week 12</t>
  </si>
  <si>
    <t>Week 11</t>
  </si>
  <si>
    <t>Week 10</t>
  </si>
  <si>
    <t>Week 9</t>
  </si>
  <si>
    <t>Week 8</t>
  </si>
  <si>
    <t>Week 7</t>
  </si>
  <si>
    <t>Week 6</t>
  </si>
  <si>
    <t>Week 5</t>
  </si>
  <si>
    <t>Week 4</t>
  </si>
  <si>
    <t>Common stock</t>
  </si>
  <si>
    <t>Interest % on cash</t>
  </si>
  <si>
    <t>Total current assets</t>
  </si>
  <si>
    <t>Total assets</t>
  </si>
  <si>
    <t>Total current liabilities</t>
  </si>
  <si>
    <t>Total liabilities</t>
  </si>
  <si>
    <t>Total equity</t>
  </si>
  <si>
    <t>Total cash from operations</t>
  </si>
  <si>
    <t>Total cash from investing</t>
  </si>
  <si>
    <t>Total cash from financing</t>
  </si>
  <si>
    <t>Cash</t>
  </si>
  <si>
    <t>Accounts receivable</t>
  </si>
  <si>
    <t>Capital expenditures % of sales</t>
  </si>
  <si>
    <t>Issuance</t>
  </si>
  <si>
    <t>Ending amount</t>
  </si>
  <si>
    <t>Beginning amount</t>
  </si>
  <si>
    <t xml:space="preserve">7 1/2% bank drawdown loan </t>
  </si>
  <si>
    <t>Accounts payable</t>
  </si>
  <si>
    <t>Amount of Revolver</t>
  </si>
  <si>
    <t>Interest rate on Revolver</t>
  </si>
  <si>
    <t xml:space="preserve">    Interest income</t>
  </si>
  <si>
    <t>Working capital</t>
  </si>
  <si>
    <t>Debt &amp; interest</t>
  </si>
  <si>
    <t>Week</t>
  </si>
  <si>
    <t>Accrued compensation</t>
  </si>
  <si>
    <t>Hist</t>
  </si>
  <si>
    <t>Cash received from customers</t>
  </si>
  <si>
    <t>Beginning accounts receivable</t>
  </si>
  <si>
    <t>Ending accounts receivable</t>
  </si>
  <si>
    <t>Collections</t>
  </si>
  <si>
    <t>Cash paid to suppliers</t>
  </si>
  <si>
    <t>Accounts payable, beginning balance</t>
  </si>
  <si>
    <t>Accounts payable, ending balance</t>
  </si>
  <si>
    <t>Purchases</t>
  </si>
  <si>
    <t>Payments to suppliers</t>
  </si>
  <si>
    <t>Cash paid to employees</t>
  </si>
  <si>
    <t>Taxes payable</t>
  </si>
  <si>
    <t>Accrued compensation, beginning balance</t>
  </si>
  <si>
    <t>Salaries</t>
  </si>
  <si>
    <t>Payments to employees</t>
  </si>
  <si>
    <t>Cash paid to tax authorities</t>
  </si>
  <si>
    <t>Taxes payable, beginning balance</t>
  </si>
  <si>
    <t>Taxes payable, ending balance</t>
  </si>
  <si>
    <t>Taxes paid</t>
  </si>
  <si>
    <t>Tax expense</t>
  </si>
  <si>
    <t>Cash from customers</t>
  </si>
  <si>
    <t>Cash taxes paid</t>
  </si>
  <si>
    <t>Interest received</t>
  </si>
  <si>
    <t>Interest paid</t>
  </si>
  <si>
    <t>COGS breakdown</t>
  </si>
  <si>
    <t>SG&amp;A breakdown</t>
  </si>
  <si>
    <t>Total SG&amp;A</t>
  </si>
  <si>
    <t>Total COGS</t>
  </si>
  <si>
    <t>Inventory, beginning balance</t>
  </si>
  <si>
    <t>Inventory used</t>
  </si>
  <si>
    <t>Inventory, ending balance</t>
  </si>
  <si>
    <t>Days inventory</t>
  </si>
  <si>
    <t>Days receivable</t>
  </si>
  <si>
    <t>Days payable</t>
  </si>
  <si>
    <t>PP&amp;E, ending balance</t>
  </si>
  <si>
    <t>Interest % on bank loan</t>
  </si>
  <si>
    <t>Issuance, bank loan</t>
  </si>
  <si>
    <t xml:space="preserve"> </t>
  </si>
  <si>
    <t>Hist.</t>
  </si>
  <si>
    <t>Assumptions</t>
  </si>
  <si>
    <t>Income statement</t>
  </si>
  <si>
    <t>Sales growth</t>
  </si>
  <si>
    <t>Tax rate % of Income before taxes</t>
  </si>
  <si>
    <t>Calculations</t>
  </si>
  <si>
    <t xml:space="preserve">     HINT: Last year's end bal.</t>
  </si>
  <si>
    <t>Capital expenditures</t>
  </si>
  <si>
    <t>Annual depreciation</t>
  </si>
  <si>
    <t xml:space="preserve">     HINT: Use B A S E analysis (Beginning + Additions - subtractions = Ending)</t>
  </si>
  <si>
    <t>Retained earnings</t>
  </si>
  <si>
    <t>Net income</t>
  </si>
  <si>
    <t xml:space="preserve">     HINT: Subtract Curr. liab. except debt from Curr. assets except cash &amp; equiv</t>
  </si>
  <si>
    <t>Debt schedule</t>
  </si>
  <si>
    <t>Short-term debt</t>
  </si>
  <si>
    <t>Interest rate</t>
  </si>
  <si>
    <t>Long-term debt</t>
  </si>
  <si>
    <t>Scheduled repayment</t>
  </si>
  <si>
    <t>Debt and interest expense summary</t>
  </si>
  <si>
    <t xml:space="preserve">    Total debt</t>
  </si>
  <si>
    <t xml:space="preserve">    Total interest expense ($)</t>
  </si>
  <si>
    <t>Interest income calculation</t>
  </si>
  <si>
    <t>Revenues</t>
  </si>
  <si>
    <t>Sales</t>
  </si>
  <si>
    <t xml:space="preserve">     HINT: Assumption * sales</t>
  </si>
  <si>
    <t>COGS</t>
  </si>
  <si>
    <t>Expenses</t>
  </si>
  <si>
    <t>SG&amp;A</t>
  </si>
  <si>
    <t>Depreciation</t>
  </si>
  <si>
    <t>Interest income</t>
  </si>
  <si>
    <t>Interest expense</t>
  </si>
  <si>
    <t>Taxes</t>
  </si>
  <si>
    <t>Balance sheet</t>
  </si>
  <si>
    <t>Assets</t>
  </si>
  <si>
    <t>Current assets</t>
  </si>
  <si>
    <t>Non-current assets</t>
  </si>
  <si>
    <t>Liabilities</t>
  </si>
  <si>
    <t>Current liabilities</t>
  </si>
  <si>
    <t>Non-current liabilities</t>
  </si>
  <si>
    <t>Total long-term debt</t>
  </si>
  <si>
    <t>Equity</t>
  </si>
  <si>
    <t>Cash flow statement</t>
  </si>
  <si>
    <t>Cash flow from operations</t>
  </si>
  <si>
    <t>Cash flow from investing</t>
  </si>
  <si>
    <t>Cash flow from financing</t>
  </si>
  <si>
    <t>Gross profit</t>
  </si>
  <si>
    <t>Operating profit</t>
  </si>
  <si>
    <t>Increase (decrease) in LTD</t>
  </si>
  <si>
    <t xml:space="preserve">Beginning cash </t>
  </si>
  <si>
    <t>(Increase in operating working capital)</t>
  </si>
  <si>
    <t>Operating working capital</t>
  </si>
  <si>
    <t>PP&amp;E</t>
  </si>
  <si>
    <t>Net PP&amp;E, beginning balance</t>
  </si>
  <si>
    <t xml:space="preserve">     HINT: Assumption  x  previous PP&amp;E</t>
  </si>
  <si>
    <t>Net PP&amp;E</t>
  </si>
  <si>
    <t>Integrated 3 statement forecast</t>
  </si>
  <si>
    <t>Actuals integrated with forecast</t>
  </si>
  <si>
    <t>Variance analysis</t>
  </si>
  <si>
    <t>Direct cash flow statement</t>
  </si>
  <si>
    <t>Indirect cash flow statement</t>
  </si>
  <si>
    <t>Repayment/write-down of other LTD</t>
  </si>
  <si>
    <t>Issuance of senior secured term DIP</t>
  </si>
  <si>
    <t>Issuance of other LTD</t>
  </si>
  <si>
    <t>Repayment of senior secured term DIP</t>
  </si>
  <si>
    <t>% of beginning tax balance paid</t>
  </si>
  <si>
    <t>Repayment of other LTD</t>
  </si>
  <si>
    <t>Quarterly forecasts</t>
  </si>
  <si>
    <t>Weekly forecasts</t>
  </si>
  <si>
    <t>Actuals:</t>
  </si>
  <si>
    <t>Quarter 1 - 4</t>
  </si>
  <si>
    <t>Week 1 - 13</t>
  </si>
  <si>
    <t>Quarterly statement</t>
  </si>
  <si>
    <t>Raw materials</t>
  </si>
  <si>
    <t>Overview</t>
  </si>
  <si>
    <t>Key Topics</t>
  </si>
  <si>
    <t>For Training Purposes Only</t>
  </si>
  <si>
    <t>© Pillars of Wall Street</t>
  </si>
  <si>
    <t>www.pillarsofwallstreet.com</t>
  </si>
  <si>
    <t xml:space="preserve">All Rights Reserved. </t>
  </si>
  <si>
    <t xml:space="preserve">Pillars of Wall Street owns all rights in this publication, which may not be reproduced or
</t>
  </si>
  <si>
    <t xml:space="preserve">distributed, in whole or in part, without Pillars of Wall Street’s prior consent.
</t>
  </si>
  <si>
    <t>13 Week Cash Flow Modeling</t>
  </si>
  <si>
    <t>Circ Switch</t>
  </si>
  <si>
    <t>COGS % of sales</t>
  </si>
  <si>
    <t>SG&amp;A % of sales</t>
  </si>
  <si>
    <t>COGS % allocated to salaries</t>
  </si>
  <si>
    <t>Annual depreciation % of previous PP&amp;E</t>
  </si>
  <si>
    <t>% depreciation allocated to COGS</t>
  </si>
  <si>
    <t>% depreciation allocated to SG&amp;A</t>
  </si>
  <si>
    <t>% of beginning accrued comp. balance paid</t>
  </si>
  <si>
    <t>Short term operating assets</t>
  </si>
  <si>
    <t>Short term operating liabilities</t>
  </si>
  <si>
    <t>Interest % on cash and cash equivalents</t>
  </si>
  <si>
    <t>Profit before taxes</t>
  </si>
  <si>
    <t>Inventory</t>
  </si>
  <si>
    <t>Total liabilities and equity</t>
  </si>
  <si>
    <t>Balance sheet check</t>
  </si>
  <si>
    <t>Cash receipts</t>
  </si>
  <si>
    <t>Total cash receipts</t>
  </si>
  <si>
    <t>Cash expenditures</t>
  </si>
  <si>
    <t>Total cash expenditures</t>
  </si>
  <si>
    <t>Cash reconciliation</t>
  </si>
  <si>
    <t>Change in cash</t>
  </si>
  <si>
    <t>Cash / (revolver) at end of week</t>
  </si>
  <si>
    <t>Net change in cash</t>
  </si>
  <si>
    <t>(Capital expenditures)</t>
  </si>
  <si>
    <t>Increase (decrease) in common stock</t>
  </si>
  <si>
    <t>Depreciation expense</t>
  </si>
  <si>
    <t>Case</t>
  </si>
  <si>
    <t>Toggle</t>
  </si>
  <si>
    <t>Accrued compensation, 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</si>
</sst>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%"/>
    <numFmt numFmtId="165" formatCode="#,##0.0_);\(#,##0.0\)"/>
    <numFmt numFmtId="166" formatCode="0.00%;\(0.00%\)"/>
    <numFmt numFmtId="167" formatCode="0.0%_);\(0.0%\)"/>
    <numFmt numFmtId="168" formatCode="#,##0.00_)\ \x;\(#,##0.00\)\ \x"/>
    <numFmt numFmtId="169" formatCode="0.00\x"/>
    <numFmt numFmtId="170" formatCode="\Q#"/>
    <numFmt numFmtId="171" formatCode="#,##0.0_);\(#,##0.0\);0.0_);@_)"/>
    <numFmt numFmtId="172" formatCode="#,##0.000_);\(#,##0.000\)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17"/>
      <name val="Wingdings"/>
      <charset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Trajan Pro"/>
      <family val="1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17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39"/>
      <name val="Calibri"/>
      <family val="2"/>
      <scheme val="minor"/>
    </font>
    <font>
      <b/>
      <sz val="14"/>
      <color indexed="9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7BA0CD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165" fontId="0" fillId="0" borderId="0" applyFont="0" applyFill="0" applyBorder="0" applyAlignment="0">
      <protection locked="0"/>
    </xf>
    <xf numFmtId="37" fontId="2" fillId="2" borderId="1" applyNumberFormat="0" applyFont="0" applyAlignment="0" applyProtection="0"/>
    <xf numFmtId="165" fontId="2" fillId="0" borderId="0" applyNumberFormat="0" applyFont="0" applyAlignment="0" applyProtection="0"/>
    <xf numFmtId="165" fontId="7" fillId="0" borderId="0" applyNumberFormat="0" applyFill="0" applyBorder="0" applyAlignment="0" applyProtection="0"/>
    <xf numFmtId="166" fontId="5" fillId="2" borderId="1" applyNumberFormat="0" applyFont="0" applyAlignment="0">
      <protection locked="0"/>
    </xf>
    <xf numFmtId="165" fontId="2" fillId="0" borderId="0" applyNumberFormat="0" applyFont="0" applyFill="0" applyBorder="0" applyProtection="0">
      <alignment horizontal="left" indent="1"/>
    </xf>
    <xf numFmtId="167" fontId="4" fillId="0" borderId="1" applyNumberFormat="0" applyAlignment="0" applyProtection="0"/>
    <xf numFmtId="165" fontId="8" fillId="0" borderId="0" applyNumberFormat="0" applyFill="0" applyBorder="0" applyAlignment="0" applyProtection="0"/>
    <xf numFmtId="165" fontId="6" fillId="0" borderId="0" applyNumberFormat="0" applyFont="0" applyFill="0" applyBorder="0" applyAlignment="0">
      <protection hidden="1"/>
    </xf>
    <xf numFmtId="169" fontId="2" fillId="0" borderId="0" applyFont="0" applyFill="0" applyBorder="0" applyAlignment="0" applyProtection="0"/>
    <xf numFmtId="167" fontId="2" fillId="0" borderId="0" applyFont="0" applyFill="0" applyBorder="0" applyAlignment="0"/>
    <xf numFmtId="167" fontId="2" fillId="0" borderId="0" applyFont="0" applyFill="0" applyBorder="0" applyAlignment="0" applyProtection="0"/>
    <xf numFmtId="168" fontId="2" fillId="0" borderId="0"/>
    <xf numFmtId="165" fontId="3" fillId="0" borderId="2" applyNumberFormat="0" applyFont="0" applyFill="0" applyAlignment="0"/>
    <xf numFmtId="165" fontId="9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</cellStyleXfs>
  <cellXfs count="98">
    <xf numFmtId="165" fontId="0" fillId="0" borderId="0" xfId="0">
      <protection locked="0"/>
    </xf>
    <xf numFmtId="171" fontId="4" fillId="0" borderId="0" xfId="0" applyNumberFormat="1" applyFont="1" applyBorder="1" applyProtection="1"/>
    <xf numFmtId="0" fontId="11" fillId="4" borderId="0" xfId="15" applyFont="1" applyFill="1" applyBorder="1" applyAlignment="1">
      <alignment vertical="center"/>
    </xf>
    <xf numFmtId="0" fontId="12" fillId="4" borderId="0" xfId="15" applyFont="1" applyFill="1" applyBorder="1" applyAlignment="1">
      <alignment vertical="center"/>
    </xf>
    <xf numFmtId="0" fontId="1" fillId="0" borderId="0" xfId="15"/>
    <xf numFmtId="0" fontId="13" fillId="4" borderId="0" xfId="15" applyFont="1" applyFill="1" applyBorder="1" applyAlignment="1">
      <alignment vertical="center"/>
    </xf>
    <xf numFmtId="0" fontId="10" fillId="0" borderId="0" xfId="15" applyFont="1"/>
    <xf numFmtId="0" fontId="1" fillId="0" borderId="0" xfId="15" applyAlignment="1">
      <alignment horizontal="left" indent="1"/>
    </xf>
    <xf numFmtId="0" fontId="14" fillId="0" borderId="0" xfId="15" applyFont="1"/>
    <xf numFmtId="0" fontId="1" fillId="0" borderId="0" xfId="15" applyAlignment="1">
      <alignment horizontal="left" indent="2"/>
    </xf>
    <xf numFmtId="0" fontId="10" fillId="0" borderId="0" xfId="15" applyFont="1" applyAlignment="1">
      <alignment horizontal="centerContinuous"/>
    </xf>
    <xf numFmtId="0" fontId="1" fillId="0" borderId="0" xfId="15" applyAlignment="1">
      <alignment horizontal="centerContinuous"/>
    </xf>
    <xf numFmtId="0" fontId="15" fillId="0" borderId="0" xfId="16" applyAlignment="1">
      <alignment horizontal="centerContinuous"/>
    </xf>
    <xf numFmtId="0" fontId="10" fillId="0" borderId="6" xfId="15" applyFont="1" applyBorder="1" applyAlignment="1">
      <alignment horizontal="left" indent="1"/>
    </xf>
    <xf numFmtId="0" fontId="16" fillId="0" borderId="7" xfId="3" applyNumberFormat="1" applyFont="1" applyBorder="1" applyAlignment="1" applyProtection="1">
      <alignment horizontal="center"/>
    </xf>
    <xf numFmtId="171" fontId="0" fillId="0" borderId="9" xfId="0" applyNumberFormat="1" applyBorder="1" applyProtection="1"/>
    <xf numFmtId="0" fontId="1" fillId="0" borderId="10" xfId="15" applyBorder="1" applyAlignment="1">
      <alignment horizontal="left" indent="1"/>
    </xf>
    <xf numFmtId="0" fontId="1" fillId="0" borderId="12" xfId="15" applyBorder="1" applyAlignment="1">
      <alignment horizontal="left" indent="1"/>
    </xf>
    <xf numFmtId="0" fontId="10" fillId="0" borderId="8" xfId="15" applyFont="1" applyBorder="1" applyAlignment="1">
      <alignment horizontal="left" indent="1"/>
    </xf>
    <xf numFmtId="165" fontId="18" fillId="4" borderId="0" xfId="0" applyFont="1" applyFill="1">
      <protection locked="0"/>
    </xf>
    <xf numFmtId="165" fontId="19" fillId="4" borderId="0" xfId="0" applyFont="1" applyFill="1" applyAlignment="1">
      <alignment horizontal="center"/>
      <protection locked="0"/>
    </xf>
    <xf numFmtId="165" fontId="20" fillId="4" borderId="0" xfId="0" applyFont="1" applyFill="1" applyAlignment="1">
      <alignment horizontal="center"/>
      <protection locked="0"/>
    </xf>
    <xf numFmtId="0" fontId="20" fillId="4" borderId="0" xfId="0" applyNumberFormat="1" applyFont="1" applyFill="1" applyAlignment="1">
      <alignment horizontal="center"/>
      <protection locked="0"/>
    </xf>
    <xf numFmtId="165" fontId="21" fillId="0" borderId="0" xfId="0" applyFont="1">
      <protection locked="0"/>
    </xf>
    <xf numFmtId="165" fontId="22" fillId="0" borderId="0" xfId="0" applyFont="1">
      <protection locked="0"/>
    </xf>
    <xf numFmtId="170" fontId="22" fillId="0" borderId="0" xfId="0" applyNumberFormat="1" applyFont="1" applyAlignment="1">
      <alignment horizontal="left"/>
      <protection locked="0"/>
    </xf>
    <xf numFmtId="165" fontId="23" fillId="0" borderId="0" xfId="0" applyFont="1">
      <protection locked="0"/>
    </xf>
    <xf numFmtId="167" fontId="17" fillId="0" borderId="0" xfId="11" applyFont="1" applyBorder="1"/>
    <xf numFmtId="167" fontId="22" fillId="0" borderId="0" xfId="11" applyFont="1" applyFill="1" applyBorder="1"/>
    <xf numFmtId="167" fontId="22" fillId="0" borderId="0" xfId="11" applyFont="1" applyBorder="1"/>
    <xf numFmtId="167" fontId="17" fillId="0" borderId="1" xfId="6" applyFont="1"/>
    <xf numFmtId="167" fontId="22" fillId="0" borderId="0" xfId="11" applyFont="1"/>
    <xf numFmtId="167" fontId="22" fillId="0" borderId="0" xfId="11" applyFont="1" applyProtection="1">
      <protection locked="0"/>
    </xf>
    <xf numFmtId="165" fontId="22" fillId="0" borderId="0" xfId="0" applyFont="1" applyBorder="1">
      <protection locked="0"/>
    </xf>
    <xf numFmtId="165" fontId="17" fillId="0" borderId="1" xfId="6" applyNumberFormat="1" applyFont="1" applyProtection="1">
      <protection locked="0"/>
    </xf>
    <xf numFmtId="165" fontId="24" fillId="0" borderId="0" xfId="0" applyFont="1">
      <protection locked="0"/>
    </xf>
    <xf numFmtId="164" fontId="22" fillId="0" borderId="0" xfId="0" applyNumberFormat="1" applyFont="1" applyBorder="1">
      <protection locked="0"/>
    </xf>
    <xf numFmtId="165" fontId="21" fillId="0" borderId="0" xfId="0" applyFont="1" applyFill="1" applyBorder="1">
      <protection locked="0"/>
    </xf>
    <xf numFmtId="165" fontId="17" fillId="0" borderId="0" xfId="0" applyFont="1" applyBorder="1">
      <protection locked="0"/>
    </xf>
    <xf numFmtId="165" fontId="17" fillId="0" borderId="0" xfId="0" applyFont="1">
      <protection locked="0"/>
    </xf>
    <xf numFmtId="165" fontId="21" fillId="0" borderId="0" xfId="0" applyFont="1" applyBorder="1">
      <protection locked="0"/>
    </xf>
    <xf numFmtId="165" fontId="22" fillId="0" borderId="0" xfId="0" applyFont="1" applyBorder="1" applyAlignment="1">
      <alignment horizontal="left" indent="1"/>
      <protection locked="0"/>
    </xf>
    <xf numFmtId="165" fontId="24" fillId="0" borderId="0" xfId="0" applyFont="1" applyBorder="1">
      <protection locked="0"/>
    </xf>
    <xf numFmtId="165" fontId="25" fillId="4" borderId="0" xfId="0" applyFont="1" applyFill="1">
      <protection locked="0"/>
    </xf>
    <xf numFmtId="165" fontId="20" fillId="4" borderId="0" xfId="0" applyFont="1" applyFill="1">
      <protection locked="0"/>
    </xf>
    <xf numFmtId="165" fontId="26" fillId="3" borderId="0" xfId="0" applyFont="1" applyFill="1" applyAlignment="1">
      <alignment horizontal="center"/>
      <protection locked="0"/>
    </xf>
    <xf numFmtId="0" fontId="20" fillId="4" borderId="4" xfId="0" applyNumberFormat="1" applyFont="1" applyFill="1" applyBorder="1" applyAlignment="1">
      <alignment horizontal="center"/>
      <protection locked="0"/>
    </xf>
    <xf numFmtId="0" fontId="20" fillId="4" borderId="0" xfId="0" applyNumberFormat="1" applyFont="1" applyFill="1" applyBorder="1" applyAlignment="1">
      <alignment horizontal="center"/>
      <protection locked="0"/>
    </xf>
    <xf numFmtId="0" fontId="20" fillId="4" borderId="5" xfId="0" applyNumberFormat="1" applyFont="1" applyFill="1" applyBorder="1" applyAlignment="1">
      <alignment horizontal="center"/>
      <protection locked="0"/>
    </xf>
    <xf numFmtId="0" fontId="26" fillId="3" borderId="0" xfId="0" applyNumberFormat="1" applyFont="1" applyFill="1" applyAlignment="1">
      <alignment horizontal="center"/>
      <protection locked="0"/>
    </xf>
    <xf numFmtId="165" fontId="22" fillId="0" borderId="4" xfId="0" applyFont="1" applyBorder="1">
      <protection locked="0"/>
    </xf>
    <xf numFmtId="165" fontId="22" fillId="0" borderId="5" xfId="0" applyFont="1" applyBorder="1">
      <protection locked="0"/>
    </xf>
    <xf numFmtId="165" fontId="22" fillId="0" borderId="0" xfId="0" applyFont="1" applyFill="1">
      <protection locked="0"/>
    </xf>
    <xf numFmtId="170" fontId="22" fillId="0" borderId="0" xfId="0" applyNumberFormat="1" applyFont="1" applyFill="1" applyAlignment="1">
      <alignment horizontal="left"/>
      <protection locked="0"/>
    </xf>
    <xf numFmtId="165" fontId="22" fillId="0" borderId="0" xfId="0" applyFont="1" applyFill="1" applyBorder="1" applyAlignment="1">
      <alignment horizontal="left" indent="1"/>
      <protection locked="0"/>
    </xf>
    <xf numFmtId="165" fontId="22" fillId="0" borderId="0" xfId="0" applyFont="1" applyFill="1" applyBorder="1">
      <protection locked="0"/>
    </xf>
    <xf numFmtId="165" fontId="17" fillId="0" borderId="0" xfId="0" applyFont="1" applyFill="1" applyBorder="1">
      <protection locked="0"/>
    </xf>
    <xf numFmtId="165" fontId="22" fillId="0" borderId="4" xfId="0" applyFont="1" applyFill="1" applyBorder="1" applyAlignment="1">
      <alignment horizontal="right"/>
      <protection locked="0"/>
    </xf>
    <xf numFmtId="165" fontId="22" fillId="0" borderId="0" xfId="0" applyFont="1" applyFill="1" applyBorder="1" applyAlignment="1">
      <alignment horizontal="right"/>
      <protection locked="0"/>
    </xf>
    <xf numFmtId="165" fontId="22" fillId="0" borderId="5" xfId="0" applyFont="1" applyFill="1" applyBorder="1" applyAlignment="1">
      <alignment horizontal="right"/>
      <protection locked="0"/>
    </xf>
    <xf numFmtId="165" fontId="22" fillId="0" borderId="4" xfId="0" applyFont="1" applyBorder="1" applyAlignment="1">
      <alignment horizontal="right"/>
      <protection locked="0"/>
    </xf>
    <xf numFmtId="165" fontId="22" fillId="0" borderId="0" xfId="0" applyFont="1" applyAlignment="1">
      <alignment horizontal="left" indent="1"/>
      <protection locked="0"/>
    </xf>
    <xf numFmtId="165" fontId="24" fillId="0" borderId="0" xfId="0" applyFont="1" applyFill="1" applyBorder="1">
      <protection locked="0"/>
    </xf>
    <xf numFmtId="165" fontId="27" fillId="0" borderId="0" xfId="7" applyFont="1" applyProtection="1">
      <protection locked="0"/>
    </xf>
    <xf numFmtId="165" fontId="28" fillId="0" borderId="0" xfId="0" applyFont="1">
      <protection locked="0"/>
    </xf>
    <xf numFmtId="165" fontId="22" fillId="0" borderId="2" xfId="13" applyFont="1" applyAlignment="1">
      <alignment horizontal="left" indent="1"/>
    </xf>
    <xf numFmtId="165" fontId="22" fillId="0" borderId="2" xfId="0" applyFont="1" applyBorder="1" applyProtection="1"/>
    <xf numFmtId="165" fontId="22" fillId="0" borderId="2" xfId="13" applyFont="1"/>
    <xf numFmtId="165" fontId="22" fillId="0" borderId="3" xfId="0" applyFont="1" applyBorder="1">
      <protection locked="0"/>
    </xf>
    <xf numFmtId="165" fontId="23" fillId="0" borderId="0" xfId="0" applyFont="1" applyBorder="1">
      <protection locked="0"/>
    </xf>
    <xf numFmtId="165" fontId="27" fillId="0" borderId="0" xfId="7" applyFont="1" applyBorder="1" applyProtection="1">
      <protection locked="0"/>
    </xf>
    <xf numFmtId="165" fontId="27" fillId="0" borderId="2" xfId="7" applyFont="1" applyBorder="1"/>
    <xf numFmtId="165" fontId="27" fillId="0" borderId="3" xfId="7" applyFont="1" applyBorder="1" applyProtection="1">
      <protection locked="0"/>
    </xf>
    <xf numFmtId="165" fontId="17" fillId="0" borderId="0" xfId="3" applyFont="1" applyProtection="1">
      <protection locked="0"/>
    </xf>
    <xf numFmtId="167" fontId="17" fillId="0" borderId="0" xfId="11" applyFont="1" applyFill="1" applyBorder="1"/>
    <xf numFmtId="167" fontId="22" fillId="0" borderId="0" xfId="2" applyNumberFormat="1" applyFont="1"/>
    <xf numFmtId="165" fontId="27" fillId="0" borderId="0" xfId="7" applyFont="1" applyFill="1" applyBorder="1" applyProtection="1">
      <protection locked="0"/>
    </xf>
    <xf numFmtId="165" fontId="22" fillId="0" borderId="0" xfId="0" applyFont="1" applyFill="1" applyBorder="1" applyAlignment="1">
      <alignment horizontal="left"/>
      <protection locked="0"/>
    </xf>
    <xf numFmtId="165" fontId="29" fillId="4" borderId="0" xfId="0" applyFont="1" applyFill="1">
      <protection locked="0"/>
    </xf>
    <xf numFmtId="165" fontId="25" fillId="0" borderId="0" xfId="0" applyFont="1" applyFill="1">
      <protection locked="0"/>
    </xf>
    <xf numFmtId="164" fontId="22" fillId="0" borderId="0" xfId="0" applyNumberFormat="1" applyFont="1">
      <protection locked="0"/>
    </xf>
    <xf numFmtId="0" fontId="16" fillId="0" borderId="11" xfId="3" applyNumberFormat="1" applyFont="1" applyBorder="1" applyAlignment="1" applyProtection="1">
      <alignment horizontal="center"/>
    </xf>
    <xf numFmtId="0" fontId="16" fillId="0" borderId="13" xfId="3" applyNumberFormat="1" applyFont="1" applyBorder="1" applyAlignment="1" applyProtection="1">
      <alignment horizontal="center"/>
    </xf>
    <xf numFmtId="165" fontId="22" fillId="0" borderId="3" xfId="0" applyFont="1" applyBorder="1" applyAlignment="1">
      <alignment horizontal="left" indent="1"/>
      <protection locked="0"/>
    </xf>
    <xf numFmtId="172" fontId="24" fillId="0" borderId="0" xfId="0" applyNumberFormat="1" applyFont="1" applyBorder="1" applyAlignment="1">
      <alignment horizontal="right"/>
      <protection locked="0"/>
    </xf>
    <xf numFmtId="172" fontId="30" fillId="0" borderId="0" xfId="7" applyNumberFormat="1" applyFont="1" applyBorder="1" applyAlignment="1" applyProtection="1">
      <alignment horizontal="right"/>
      <protection locked="0"/>
    </xf>
    <xf numFmtId="165" fontId="22" fillId="5" borderId="1" xfId="0" applyNumberFormat="1" applyFont="1" applyFill="1" applyBorder="1">
      <protection locked="0"/>
    </xf>
    <xf numFmtId="165" fontId="22" fillId="5" borderId="1" xfId="0" applyFont="1" applyFill="1" applyBorder="1">
      <protection locked="0"/>
    </xf>
    <xf numFmtId="165" fontId="22" fillId="5" borderId="1" xfId="0" applyFont="1" applyFill="1" applyBorder="1" applyAlignment="1">
      <alignment horizontal="right"/>
      <protection locked="0"/>
    </xf>
    <xf numFmtId="165" fontId="31" fillId="0" borderId="0" xfId="0" applyFont="1" applyFill="1" applyBorder="1">
      <protection locked="0"/>
    </xf>
    <xf numFmtId="165" fontId="31" fillId="0" borderId="0" xfId="0" applyFont="1">
      <protection locked="0"/>
    </xf>
    <xf numFmtId="170" fontId="22" fillId="0" borderId="0" xfId="0" applyNumberFormat="1" applyFont="1" applyBorder="1" applyAlignment="1">
      <alignment horizontal="left"/>
      <protection locked="0"/>
    </xf>
    <xf numFmtId="165" fontId="17" fillId="0" borderId="0" xfId="6" applyNumberFormat="1" applyFont="1" applyBorder="1" applyProtection="1">
      <protection locked="0"/>
    </xf>
    <xf numFmtId="167" fontId="31" fillId="0" borderId="1" xfId="6" applyFont="1"/>
    <xf numFmtId="165" fontId="16" fillId="0" borderId="1" xfId="6" applyNumberFormat="1" applyFont="1" applyAlignment="1" applyProtection="1">
      <alignment horizontal="center"/>
      <protection locked="0"/>
    </xf>
    <xf numFmtId="165" fontId="20" fillId="4" borderId="4" xfId="0" applyFont="1" applyFill="1" applyBorder="1" applyAlignment="1">
      <alignment horizontal="center"/>
      <protection locked="0"/>
    </xf>
    <xf numFmtId="165" fontId="20" fillId="4" borderId="0" xfId="0" applyFont="1" applyFill="1" applyBorder="1" applyAlignment="1">
      <alignment horizontal="center"/>
      <protection locked="0"/>
    </xf>
    <xf numFmtId="165" fontId="20" fillId="4" borderId="5" xfId="0" applyFont="1" applyFill="1" applyBorder="1" applyAlignment="1">
      <alignment horizontal="center"/>
      <protection locked="0"/>
    </xf>
  </cellXfs>
  <cellStyles count="17">
    <cellStyle name="assume" xfId="1" xr:uid="{00000000-0005-0000-0000-000000000000}"/>
    <cellStyle name="blank" xfId="2" xr:uid="{00000000-0005-0000-0000-000001000000}"/>
    <cellStyle name="blue" xfId="3" xr:uid="{00000000-0005-0000-0000-000002000000}"/>
    <cellStyle name="hard no." xfId="4" xr:uid="{00000000-0005-0000-0000-000003000000}"/>
    <cellStyle name="Hyperlink 2" xfId="16" xr:uid="{C45E2285-BD15-4B3F-B232-7EAF541EC178}"/>
    <cellStyle name="indent" xfId="5" xr:uid="{00000000-0005-0000-0000-000004000000}"/>
    <cellStyle name="input" xfId="6" xr:uid="{00000000-0005-0000-0000-000005000000}"/>
    <cellStyle name="kcalb" xfId="7" xr:uid="{00000000-0005-0000-0000-000006000000}"/>
    <cellStyle name="Locked" xfId="8" xr:uid="{00000000-0005-0000-0000-000007000000}"/>
    <cellStyle name="mult" xfId="9" xr:uid="{00000000-0005-0000-0000-000008000000}"/>
    <cellStyle name="Normal" xfId="0" builtinId="0"/>
    <cellStyle name="Normal 2" xfId="15" xr:uid="{9194D74E-2650-4A63-91A6-980B9C50EBE1}"/>
    <cellStyle name="Normal 7" xfId="10" xr:uid="{00000000-0005-0000-0000-00000A000000}"/>
    <cellStyle name="Percent" xfId="11" builtinId="5"/>
    <cellStyle name="times" xfId="12" xr:uid="{00000000-0005-0000-0000-00000D000000}"/>
    <cellStyle name="Topline" xfId="13" xr:uid="{00000000-0005-0000-0000-00000E000000}"/>
    <cellStyle name="white" xfId="14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E00"/>
      <rgbColor rgb="00000080"/>
      <rgbColor rgb="00808000"/>
      <rgbColor rgb="00800080"/>
      <rgbColor rgb="00008080"/>
      <rgbColor rgb="00C0C0C0"/>
      <rgbColor rgb="00808080"/>
      <rgbColor rgb="00EAFFDF"/>
      <rgbColor rgb="00993366"/>
      <rgbColor rgb="00FFFFCB"/>
      <rgbColor rgb="00E3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BA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llarsofwallstreet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6D47-B062-447A-8EB5-1E85364962A0}">
  <sheetPr>
    <pageSetUpPr fitToPage="1"/>
  </sheetPr>
  <dimension ref="A1:N36"/>
  <sheetViews>
    <sheetView showGridLines="0" tabSelected="1" workbookViewId="0"/>
  </sheetViews>
  <sheetFormatPr defaultColWidth="9" defaultRowHeight="14.5"/>
  <cols>
    <col min="1" max="1" width="15.7265625" style="4" customWidth="1"/>
    <col min="2" max="16384" width="9" style="4"/>
  </cols>
  <sheetData>
    <row r="1" spans="1:14" ht="23.5">
      <c r="A1" s="2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5">
      <c r="A2" s="5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1:14">
      <c r="A4" s="6" t="s">
        <v>185</v>
      </c>
    </row>
    <row r="5" spans="1:14">
      <c r="A5" s="7" t="s">
        <v>166</v>
      </c>
      <c r="B5" s="7"/>
    </row>
    <row r="6" spans="1:14">
      <c r="A6" s="7" t="s">
        <v>177</v>
      </c>
      <c r="B6" s="7"/>
    </row>
    <row r="7" spans="1:14">
      <c r="A7" s="7" t="s">
        <v>178</v>
      </c>
      <c r="B7" s="7"/>
    </row>
    <row r="8" spans="1:14">
      <c r="A8" s="7" t="s">
        <v>169</v>
      </c>
      <c r="B8" s="7"/>
    </row>
    <row r="9" spans="1:14">
      <c r="A9" s="7" t="s">
        <v>170</v>
      </c>
      <c r="B9" s="7"/>
    </row>
    <row r="10" spans="1:14">
      <c r="A10" s="7" t="s">
        <v>167</v>
      </c>
      <c r="B10" s="7"/>
      <c r="N10" s="8"/>
    </row>
    <row r="11" spans="1:14">
      <c r="A11" s="7" t="s">
        <v>168</v>
      </c>
      <c r="B11" s="7"/>
    </row>
    <row r="12" spans="1:14">
      <c r="A12" s="7"/>
      <c r="B12" s="7"/>
    </row>
    <row r="13" spans="1:14">
      <c r="A13" s="13" t="s">
        <v>193</v>
      </c>
      <c r="B13" s="14">
        <v>0</v>
      </c>
    </row>
    <row r="14" spans="1:14">
      <c r="A14" s="7"/>
      <c r="B14" s="7"/>
    </row>
    <row r="15" spans="1:14">
      <c r="A15" s="18" t="s">
        <v>179</v>
      </c>
      <c r="B15" s="15"/>
      <c r="C15" s="1"/>
    </row>
    <row r="16" spans="1:14">
      <c r="A16" s="16" t="s">
        <v>180</v>
      </c>
      <c r="B16" s="81">
        <v>1</v>
      </c>
    </row>
    <row r="17" spans="1:14">
      <c r="A17" s="17" t="s">
        <v>181</v>
      </c>
      <c r="B17" s="82">
        <v>0</v>
      </c>
    </row>
    <row r="18" spans="1:14">
      <c r="A18" s="9"/>
    </row>
    <row r="22" spans="1:14">
      <c r="A22" s="10" t="s">
        <v>186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>
      <c r="A23" s="11" t="s">
        <v>187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>
      <c r="A24" s="12" t="s">
        <v>188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34" spans="1:14">
      <c r="A34" s="11" t="s">
        <v>189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>
      <c r="A35" s="11" t="s">
        <v>190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>
      <c r="A36" s="11" t="s">
        <v>191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hyperlinks>
    <hyperlink ref="A24" r:id="rId1" xr:uid="{3794951B-7567-42DB-834B-417AEFAE9176}"/>
  </hyperlinks>
  <pageMargins left="0.7" right="0.7" top="0.75" bottom="0.75" header="0.3" footer="0.3"/>
  <pageSetup scale="91" orientation="landscape" r:id="rId2"/>
  <headerFooter>
    <oddFooter>&amp;L© Pillars of Wall Street&amp;Rinfo@pillarsofwallstreet.com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400"/>
  <sheetViews>
    <sheetView workbookViewId="0"/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18" width="9.26953125" style="24" customWidth="1"/>
    <col min="19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8" ht="18" customHeight="1">
      <c r="A2" s="78" t="s">
        <v>15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8">
      <c r="A3" s="23" t="s">
        <v>1</v>
      </c>
    </row>
    <row r="4" spans="1:18">
      <c r="B4" s="25">
        <v>1</v>
      </c>
      <c r="C4" s="40" t="s">
        <v>133</v>
      </c>
      <c r="D4" s="33"/>
      <c r="E4" s="38"/>
      <c r="F4" s="33"/>
      <c r="G4" s="33"/>
      <c r="H4" s="33"/>
      <c r="I4" s="33"/>
      <c r="J4" s="33"/>
      <c r="K4" s="33"/>
      <c r="M4" s="33"/>
    </row>
    <row r="5" spans="1:18">
      <c r="B5" s="25">
        <v>1</v>
      </c>
      <c r="C5" s="33"/>
      <c r="D5" s="33" t="s">
        <v>134</v>
      </c>
      <c r="E5" s="38">
        <v>1075</v>
      </c>
      <c r="F5" s="86">
        <v>995.4</v>
      </c>
      <c r="G5" s="86">
        <v>1080</v>
      </c>
      <c r="H5" s="86">
        <v>1003.5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</row>
    <row r="6" spans="1:18">
      <c r="B6" s="25">
        <v>1</v>
      </c>
      <c r="C6" s="33"/>
      <c r="D6" s="33" t="s">
        <v>136</v>
      </c>
      <c r="E6" s="38">
        <v>884</v>
      </c>
      <c r="F6" s="86">
        <v>872.9</v>
      </c>
      <c r="G6" s="86">
        <v>884.1</v>
      </c>
      <c r="H6" s="86">
        <v>879.9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</row>
    <row r="7" spans="1:18">
      <c r="B7" s="25">
        <v>1</v>
      </c>
      <c r="C7" s="33"/>
      <c r="D7" s="41" t="s">
        <v>156</v>
      </c>
      <c r="E7" s="33">
        <f t="shared" ref="E7:R7" si="1">E5-E6</f>
        <v>191</v>
      </c>
      <c r="F7" s="33">
        <f t="shared" si="1"/>
        <v>122.5</v>
      </c>
      <c r="G7" s="33">
        <f t="shared" si="1"/>
        <v>195.89999999999998</v>
      </c>
      <c r="H7" s="33">
        <f t="shared" si="1"/>
        <v>123.60000000000002</v>
      </c>
      <c r="I7" s="33">
        <f t="shared" si="1"/>
        <v>0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33">
        <f t="shared" si="1"/>
        <v>0</v>
      </c>
      <c r="O7" s="33">
        <f t="shared" si="1"/>
        <v>0</v>
      </c>
      <c r="P7" s="33">
        <f t="shared" si="1"/>
        <v>0</v>
      </c>
      <c r="Q7" s="33">
        <f t="shared" si="1"/>
        <v>0</v>
      </c>
      <c r="R7" s="33">
        <f t="shared" si="1"/>
        <v>0</v>
      </c>
    </row>
    <row r="8" spans="1:18">
      <c r="B8" s="25">
        <v>1</v>
      </c>
      <c r="C8" s="33"/>
      <c r="D8" s="33"/>
      <c r="E8" s="3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>
      <c r="B9" s="25">
        <v>1</v>
      </c>
      <c r="C9" s="40" t="s">
        <v>137</v>
      </c>
      <c r="D9" s="33"/>
      <c r="E9" s="38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>
      <c r="B10" s="25">
        <v>1</v>
      </c>
      <c r="C10" s="33"/>
      <c r="D10" s="33" t="s">
        <v>138</v>
      </c>
      <c r="E10" s="38">
        <v>108</v>
      </c>
      <c r="F10" s="87">
        <v>155</v>
      </c>
      <c r="G10" s="87">
        <v>153.69999999999999</v>
      </c>
      <c r="H10" s="87">
        <v>142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</row>
    <row r="11" spans="1:18">
      <c r="B11" s="25">
        <v>1</v>
      </c>
      <c r="C11" s="33"/>
      <c r="D11" s="41" t="s">
        <v>157</v>
      </c>
      <c r="E11" s="33">
        <f t="shared" ref="E11:R11" si="2">E7-E10</f>
        <v>83</v>
      </c>
      <c r="F11" s="33">
        <f t="shared" si="2"/>
        <v>-32.5</v>
      </c>
      <c r="G11" s="33">
        <f t="shared" si="2"/>
        <v>42.199999999999989</v>
      </c>
      <c r="H11" s="33">
        <f t="shared" si="2"/>
        <v>-18.399999999999977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>
        <f t="shared" si="2"/>
        <v>0</v>
      </c>
      <c r="M11" s="33">
        <f t="shared" si="2"/>
        <v>0</v>
      </c>
      <c r="N11" s="33">
        <f t="shared" si="2"/>
        <v>0</v>
      </c>
      <c r="O11" s="33">
        <f t="shared" si="2"/>
        <v>0</v>
      </c>
      <c r="P11" s="33">
        <f t="shared" si="2"/>
        <v>0</v>
      </c>
      <c r="Q11" s="33">
        <f t="shared" si="2"/>
        <v>0</v>
      </c>
      <c r="R11" s="33">
        <f t="shared" si="2"/>
        <v>0</v>
      </c>
    </row>
    <row r="12" spans="1:18">
      <c r="B12" s="25">
        <v>1</v>
      </c>
      <c r="C12" s="33"/>
      <c r="D12" s="33"/>
      <c r="E12" s="38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>
      <c r="B13" s="25">
        <v>1</v>
      </c>
      <c r="C13" s="33"/>
      <c r="D13" s="33" t="s">
        <v>140</v>
      </c>
      <c r="E13" s="38">
        <v>53</v>
      </c>
      <c r="F13" s="86">
        <v>4.3</v>
      </c>
      <c r="G13" s="86">
        <v>5.2</v>
      </c>
      <c r="H13" s="86">
        <v>4.8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</row>
    <row r="14" spans="1:18">
      <c r="B14" s="25">
        <v>1</v>
      </c>
      <c r="C14" s="33"/>
      <c r="D14" s="33" t="s">
        <v>141</v>
      </c>
      <c r="E14" s="38">
        <v>4</v>
      </c>
      <c r="F14" s="86">
        <v>53.6</v>
      </c>
      <c r="G14" s="86">
        <v>62</v>
      </c>
      <c r="H14" s="86">
        <v>61.8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</row>
    <row r="15" spans="1:18">
      <c r="B15" s="25">
        <v>1</v>
      </c>
      <c r="C15" s="33"/>
      <c r="D15" s="41" t="s">
        <v>204</v>
      </c>
      <c r="E15" s="33">
        <f t="shared" ref="E15:R15" si="3">E11+E13-E14</f>
        <v>132</v>
      </c>
      <c r="F15" s="33">
        <f t="shared" si="3"/>
        <v>-81.8</v>
      </c>
      <c r="G15" s="33">
        <f t="shared" si="3"/>
        <v>-14.600000000000009</v>
      </c>
      <c r="H15" s="33">
        <f t="shared" si="3"/>
        <v>-75.399999999999977</v>
      </c>
      <c r="I15" s="33">
        <f t="shared" si="3"/>
        <v>0</v>
      </c>
      <c r="J15" s="33">
        <f t="shared" si="3"/>
        <v>0</v>
      </c>
      <c r="K15" s="33">
        <f t="shared" si="3"/>
        <v>0</v>
      </c>
      <c r="L15" s="33">
        <f t="shared" si="3"/>
        <v>0</v>
      </c>
      <c r="M15" s="33">
        <f t="shared" si="3"/>
        <v>0</v>
      </c>
      <c r="N15" s="33">
        <f t="shared" si="3"/>
        <v>0</v>
      </c>
      <c r="O15" s="33">
        <f t="shared" si="3"/>
        <v>0</v>
      </c>
      <c r="P15" s="33">
        <f t="shared" si="3"/>
        <v>0</v>
      </c>
      <c r="Q15" s="33">
        <f t="shared" si="3"/>
        <v>0</v>
      </c>
      <c r="R15" s="33">
        <f t="shared" si="3"/>
        <v>0</v>
      </c>
    </row>
    <row r="16" spans="1:18">
      <c r="B16" s="25">
        <v>1</v>
      </c>
      <c r="C16" s="33"/>
      <c r="D16" s="33"/>
      <c r="E16" s="3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2:19">
      <c r="B17" s="25">
        <v>1</v>
      </c>
      <c r="C17" s="33"/>
      <c r="D17" s="33" t="s">
        <v>142</v>
      </c>
      <c r="E17" s="38">
        <v>19</v>
      </c>
      <c r="F17" s="87">
        <v>-19.295999999999999</v>
      </c>
      <c r="G17" s="87">
        <v>-22.32</v>
      </c>
      <c r="H17" s="87">
        <v>-22.247999999999998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</row>
    <row r="18" spans="2:19">
      <c r="B18" s="25">
        <v>1</v>
      </c>
      <c r="C18" s="33"/>
      <c r="D18" s="41" t="s">
        <v>122</v>
      </c>
      <c r="E18" s="33">
        <f t="shared" ref="E18:R18" si="4">E15-E17</f>
        <v>113</v>
      </c>
      <c r="F18" s="33">
        <f t="shared" si="4"/>
        <v>-62.503999999999998</v>
      </c>
      <c r="G18" s="33">
        <f t="shared" si="4"/>
        <v>7.7199999999999918</v>
      </c>
      <c r="H18" s="33">
        <f t="shared" si="4"/>
        <v>-53.15199999999998</v>
      </c>
      <c r="I18" s="33">
        <f t="shared" si="4"/>
        <v>0</v>
      </c>
      <c r="J18" s="33">
        <f t="shared" si="4"/>
        <v>0</v>
      </c>
      <c r="K18" s="33">
        <f t="shared" si="4"/>
        <v>0</v>
      </c>
      <c r="L18" s="33">
        <f t="shared" si="4"/>
        <v>0</v>
      </c>
      <c r="M18" s="33">
        <f t="shared" si="4"/>
        <v>0</v>
      </c>
      <c r="N18" s="33">
        <f t="shared" si="4"/>
        <v>0</v>
      </c>
      <c r="O18" s="33">
        <f t="shared" si="4"/>
        <v>0</v>
      </c>
      <c r="P18" s="33">
        <f t="shared" si="4"/>
        <v>0</v>
      </c>
      <c r="Q18" s="33">
        <f t="shared" si="4"/>
        <v>0</v>
      </c>
      <c r="R18" s="33">
        <f t="shared" si="4"/>
        <v>0</v>
      </c>
      <c r="S18" s="55"/>
    </row>
    <row r="19" spans="2:19">
      <c r="C19" s="33"/>
      <c r="D19" s="33"/>
      <c r="E19" s="38"/>
      <c r="M19" s="33"/>
    </row>
    <row r="20" spans="2:19">
      <c r="B20" s="25">
        <v>1</v>
      </c>
      <c r="C20" s="40" t="s">
        <v>19</v>
      </c>
      <c r="D20" s="55"/>
      <c r="E20" s="38"/>
      <c r="M20" s="33"/>
    </row>
    <row r="21" spans="2:19">
      <c r="B21" s="25">
        <v>1</v>
      </c>
      <c r="C21" s="33"/>
      <c r="D21" s="62" t="s">
        <v>218</v>
      </c>
      <c r="E21" s="38"/>
      <c r="F21" s="87">
        <v>38.6</v>
      </c>
      <c r="G21" s="87">
        <v>38.700000000000003</v>
      </c>
      <c r="H21" s="87">
        <v>38.9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</row>
    <row r="22" spans="2:19" ht="12.75" hidden="1" customHeight="1">
      <c r="C22" s="33"/>
      <c r="D22" s="33"/>
      <c r="E22" s="38"/>
      <c r="M22" s="33"/>
    </row>
    <row r="23" spans="2:19" ht="12.75" hidden="1" customHeight="1">
      <c r="C23" s="33"/>
      <c r="D23" s="33"/>
      <c r="E23" s="38"/>
      <c r="M23" s="33"/>
    </row>
    <row r="24" spans="2:19" hidden="1">
      <c r="C24" s="33"/>
      <c r="D24" s="33"/>
      <c r="E24" s="38"/>
      <c r="M24" s="33"/>
    </row>
    <row r="25" spans="2:19" hidden="1">
      <c r="C25" s="33"/>
      <c r="D25" s="33"/>
      <c r="E25" s="38"/>
      <c r="M25" s="33"/>
    </row>
    <row r="26" spans="2:19" hidden="1">
      <c r="C26" s="33"/>
      <c r="D26" s="33"/>
      <c r="E26" s="38"/>
      <c r="M26" s="33"/>
    </row>
    <row r="27" spans="2:19" hidden="1">
      <c r="C27" s="33"/>
      <c r="D27" s="33"/>
      <c r="E27" s="38"/>
      <c r="M27" s="33"/>
    </row>
    <row r="28" spans="2:19" hidden="1">
      <c r="C28" s="33"/>
      <c r="D28" s="33"/>
      <c r="E28" s="38"/>
      <c r="M28" s="33"/>
    </row>
    <row r="29" spans="2:19" hidden="1">
      <c r="C29" s="33"/>
      <c r="D29" s="33"/>
      <c r="E29" s="38"/>
      <c r="M29" s="33"/>
    </row>
    <row r="30" spans="2:19" ht="12.75" hidden="1" customHeight="1">
      <c r="C30" s="33"/>
      <c r="D30" s="33"/>
      <c r="E30" s="38"/>
      <c r="M30" s="33"/>
    </row>
    <row r="31" spans="2:19" hidden="1">
      <c r="C31" s="33"/>
      <c r="D31" s="33"/>
      <c r="E31" s="38"/>
      <c r="M31" s="33"/>
    </row>
    <row r="32" spans="2:19" hidden="1">
      <c r="C32" s="33"/>
      <c r="D32" s="33"/>
      <c r="E32" s="38"/>
      <c r="M32" s="33"/>
    </row>
    <row r="33" spans="3:13" hidden="1">
      <c r="C33" s="33"/>
      <c r="D33" s="33"/>
      <c r="E33" s="38"/>
      <c r="M33" s="33"/>
    </row>
    <row r="34" spans="3:13" ht="12.75" hidden="1" customHeight="1">
      <c r="C34" s="33"/>
      <c r="D34" s="33"/>
      <c r="E34" s="38"/>
      <c r="M34" s="33"/>
    </row>
    <row r="35" spans="3:13" hidden="1">
      <c r="C35" s="33"/>
      <c r="D35" s="33"/>
      <c r="E35" s="38"/>
      <c r="M35" s="33"/>
    </row>
    <row r="36" spans="3:13" hidden="1">
      <c r="C36" s="33"/>
      <c r="D36" s="33"/>
      <c r="E36" s="38"/>
      <c r="M36" s="33"/>
    </row>
    <row r="37" spans="3:13" hidden="1">
      <c r="C37" s="33"/>
      <c r="D37" s="33"/>
      <c r="E37" s="38"/>
      <c r="M37" s="33"/>
    </row>
    <row r="38" spans="3:13" hidden="1">
      <c r="C38" s="33"/>
      <c r="D38" s="33"/>
      <c r="E38" s="38"/>
      <c r="M38" s="33"/>
    </row>
    <row r="39" spans="3:13" hidden="1">
      <c r="C39" s="33"/>
      <c r="D39" s="33"/>
      <c r="E39" s="38"/>
      <c r="M39" s="33"/>
    </row>
    <row r="40" spans="3:13" hidden="1">
      <c r="C40" s="33"/>
      <c r="D40" s="33"/>
      <c r="E40" s="38"/>
      <c r="M40" s="33"/>
    </row>
    <row r="41" spans="3:13" hidden="1">
      <c r="C41" s="33"/>
      <c r="D41" s="33"/>
      <c r="E41" s="38"/>
      <c r="M41" s="33"/>
    </row>
    <row r="42" spans="3:13" ht="12.75" hidden="1" customHeight="1">
      <c r="C42" s="33"/>
      <c r="D42" s="33"/>
      <c r="E42" s="38"/>
      <c r="M42" s="33"/>
    </row>
    <row r="43" spans="3:13" ht="12.75" hidden="1" customHeight="1">
      <c r="C43" s="33"/>
      <c r="D43" s="33"/>
      <c r="E43" s="38"/>
      <c r="M43" s="33"/>
    </row>
    <row r="44" spans="3:13" ht="12.75" hidden="1" customHeight="1">
      <c r="C44" s="33"/>
      <c r="D44" s="33"/>
      <c r="E44" s="38"/>
      <c r="M44" s="33"/>
    </row>
    <row r="45" spans="3:13" hidden="1">
      <c r="C45" s="33"/>
      <c r="D45" s="33"/>
      <c r="E45" s="38"/>
      <c r="M45" s="33"/>
    </row>
    <row r="46" spans="3:13" hidden="1">
      <c r="C46" s="33"/>
      <c r="D46" s="33"/>
      <c r="E46" s="38"/>
      <c r="M46" s="33"/>
    </row>
    <row r="47" spans="3:13" hidden="1">
      <c r="C47" s="33"/>
      <c r="D47" s="33"/>
      <c r="E47" s="38"/>
      <c r="M47" s="33"/>
    </row>
    <row r="48" spans="3:13" hidden="1">
      <c r="C48" s="33"/>
      <c r="D48" s="33"/>
      <c r="E48" s="38"/>
      <c r="M48" s="33"/>
    </row>
    <row r="49" spans="1:18" hidden="1">
      <c r="C49" s="33"/>
      <c r="D49" s="33"/>
      <c r="E49" s="38"/>
      <c r="M49" s="33"/>
    </row>
    <row r="50" spans="1:18" ht="12.75" hidden="1" customHeight="1">
      <c r="C50" s="33"/>
      <c r="D50" s="33"/>
      <c r="E50" s="38"/>
      <c r="M50" s="33"/>
    </row>
    <row r="51" spans="1:18" hidden="1">
      <c r="C51" s="33"/>
      <c r="D51" s="33"/>
      <c r="E51" s="38"/>
      <c r="M51" s="33"/>
    </row>
    <row r="52" spans="1:18" hidden="1">
      <c r="C52" s="33"/>
      <c r="D52" s="33"/>
      <c r="E52" s="38"/>
      <c r="M52" s="33"/>
    </row>
    <row r="53" spans="1:18" hidden="1">
      <c r="C53" s="33"/>
      <c r="D53" s="33"/>
      <c r="E53" s="38"/>
      <c r="M53" s="33"/>
    </row>
    <row r="54" spans="1:18" ht="12.75" hidden="1" customHeight="1">
      <c r="C54" s="33"/>
      <c r="D54" s="33"/>
      <c r="E54" s="38"/>
      <c r="M54" s="33"/>
    </row>
    <row r="55" spans="1:18" ht="12.75" hidden="1" customHeight="1">
      <c r="C55" s="33"/>
      <c r="D55" s="33"/>
      <c r="E55" s="38"/>
      <c r="M55" s="33"/>
    </row>
    <row r="56" spans="1:18" hidden="1">
      <c r="C56" s="33"/>
      <c r="D56" s="33"/>
      <c r="E56" s="38"/>
      <c r="M56" s="33"/>
    </row>
    <row r="57" spans="1:18" hidden="1">
      <c r="C57" s="33"/>
      <c r="D57" s="33"/>
      <c r="E57" s="38"/>
      <c r="M57" s="33"/>
    </row>
    <row r="58" spans="1:18" hidden="1">
      <c r="C58" s="33"/>
      <c r="D58" s="33"/>
      <c r="E58" s="38"/>
      <c r="M58" s="33"/>
    </row>
    <row r="60" spans="1:18">
      <c r="A60" s="23" t="s">
        <v>2</v>
      </c>
    </row>
    <row r="61" spans="1:18">
      <c r="B61" s="25">
        <v>2</v>
      </c>
      <c r="C61" s="40" t="s">
        <v>133</v>
      </c>
      <c r="D61" s="33"/>
      <c r="E61" s="38"/>
      <c r="F61" s="33"/>
      <c r="G61" s="33"/>
      <c r="H61" s="33"/>
      <c r="I61" s="33"/>
      <c r="J61" s="33"/>
      <c r="K61" s="33"/>
      <c r="M61" s="33"/>
    </row>
    <row r="62" spans="1:18">
      <c r="B62" s="25">
        <v>2</v>
      </c>
      <c r="C62" s="33"/>
      <c r="D62" s="33" t="s">
        <v>134</v>
      </c>
      <c r="E62" s="38">
        <v>1075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</row>
    <row r="63" spans="1:18">
      <c r="B63" s="25">
        <v>2</v>
      </c>
      <c r="C63" s="33"/>
      <c r="D63" s="33" t="s">
        <v>136</v>
      </c>
      <c r="E63" s="38">
        <v>884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</row>
    <row r="64" spans="1:18">
      <c r="B64" s="25">
        <v>2</v>
      </c>
      <c r="C64" s="33"/>
      <c r="D64" s="41" t="s">
        <v>156</v>
      </c>
      <c r="E64" s="33">
        <f t="shared" ref="E64:R64" si="5">E62-E63</f>
        <v>191</v>
      </c>
      <c r="F64" s="33">
        <f t="shared" si="5"/>
        <v>0</v>
      </c>
      <c r="G64" s="33">
        <f t="shared" si="5"/>
        <v>0</v>
      </c>
      <c r="H64" s="33">
        <f t="shared" si="5"/>
        <v>0</v>
      </c>
      <c r="I64" s="33">
        <f t="shared" si="5"/>
        <v>0</v>
      </c>
      <c r="J64" s="33">
        <f t="shared" si="5"/>
        <v>0</v>
      </c>
      <c r="K64" s="33">
        <f t="shared" si="5"/>
        <v>0</v>
      </c>
      <c r="L64" s="33">
        <f t="shared" si="5"/>
        <v>0</v>
      </c>
      <c r="M64" s="33">
        <f t="shared" si="5"/>
        <v>0</v>
      </c>
      <c r="N64" s="33">
        <f t="shared" si="5"/>
        <v>0</v>
      </c>
      <c r="O64" s="33">
        <f t="shared" si="5"/>
        <v>0</v>
      </c>
      <c r="P64" s="33">
        <f t="shared" si="5"/>
        <v>0</v>
      </c>
      <c r="Q64" s="33">
        <f t="shared" si="5"/>
        <v>0</v>
      </c>
      <c r="R64" s="33">
        <f t="shared" si="5"/>
        <v>0</v>
      </c>
    </row>
    <row r="65" spans="2:19">
      <c r="B65" s="25">
        <v>2</v>
      </c>
      <c r="C65" s="33"/>
      <c r="D65" s="33"/>
      <c r="E65" s="38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2:19">
      <c r="B66" s="25">
        <v>2</v>
      </c>
      <c r="C66" s="40" t="s">
        <v>137</v>
      </c>
      <c r="D66" s="33"/>
      <c r="E66" s="38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2:19">
      <c r="B67" s="25">
        <v>2</v>
      </c>
      <c r="C67" s="33"/>
      <c r="D67" s="33" t="s">
        <v>138</v>
      </c>
      <c r="E67" s="38">
        <v>108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</row>
    <row r="68" spans="2:19">
      <c r="B68" s="25">
        <v>2</v>
      </c>
      <c r="C68" s="33"/>
      <c r="D68" s="41" t="s">
        <v>157</v>
      </c>
      <c r="E68" s="33">
        <f t="shared" ref="E68:R68" si="6">E64-E67</f>
        <v>83</v>
      </c>
      <c r="F68" s="33">
        <f t="shared" si="6"/>
        <v>0</v>
      </c>
      <c r="G68" s="33">
        <f t="shared" si="6"/>
        <v>0</v>
      </c>
      <c r="H68" s="33">
        <f t="shared" si="6"/>
        <v>0</v>
      </c>
      <c r="I68" s="33">
        <f t="shared" si="6"/>
        <v>0</v>
      </c>
      <c r="J68" s="33">
        <f t="shared" si="6"/>
        <v>0</v>
      </c>
      <c r="K68" s="33">
        <f t="shared" si="6"/>
        <v>0</v>
      </c>
      <c r="L68" s="33">
        <f t="shared" si="6"/>
        <v>0</v>
      </c>
      <c r="M68" s="33">
        <f t="shared" si="6"/>
        <v>0</v>
      </c>
      <c r="N68" s="33">
        <f t="shared" si="6"/>
        <v>0</v>
      </c>
      <c r="O68" s="33">
        <f t="shared" si="6"/>
        <v>0</v>
      </c>
      <c r="P68" s="33">
        <f t="shared" si="6"/>
        <v>0</v>
      </c>
      <c r="Q68" s="33">
        <f t="shared" si="6"/>
        <v>0</v>
      </c>
      <c r="R68" s="33">
        <f t="shared" si="6"/>
        <v>0</v>
      </c>
    </row>
    <row r="69" spans="2:19">
      <c r="B69" s="25">
        <v>2</v>
      </c>
      <c r="C69" s="33"/>
      <c r="D69" s="33"/>
      <c r="E69" s="38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2:19">
      <c r="B70" s="25">
        <v>2</v>
      </c>
      <c r="C70" s="33"/>
      <c r="D70" s="33" t="s">
        <v>140</v>
      </c>
      <c r="E70" s="38">
        <v>53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</row>
    <row r="71" spans="2:19">
      <c r="B71" s="25">
        <v>2</v>
      </c>
      <c r="C71" s="33"/>
      <c r="D71" s="33" t="s">
        <v>141</v>
      </c>
      <c r="E71" s="38">
        <v>4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</row>
    <row r="72" spans="2:19">
      <c r="B72" s="25">
        <v>2</v>
      </c>
      <c r="C72" s="33"/>
      <c r="D72" s="41" t="s">
        <v>204</v>
      </c>
      <c r="E72" s="33">
        <f t="shared" ref="E72:R72" si="7">E68+E70-E71</f>
        <v>132</v>
      </c>
      <c r="F72" s="33">
        <f t="shared" si="7"/>
        <v>0</v>
      </c>
      <c r="G72" s="33">
        <f t="shared" si="7"/>
        <v>0</v>
      </c>
      <c r="H72" s="33">
        <f t="shared" si="7"/>
        <v>0</v>
      </c>
      <c r="I72" s="33">
        <f t="shared" si="7"/>
        <v>0</v>
      </c>
      <c r="J72" s="33">
        <f t="shared" si="7"/>
        <v>0</v>
      </c>
      <c r="K72" s="33">
        <f t="shared" si="7"/>
        <v>0</v>
      </c>
      <c r="L72" s="33">
        <f t="shared" si="7"/>
        <v>0</v>
      </c>
      <c r="M72" s="33">
        <f t="shared" si="7"/>
        <v>0</v>
      </c>
      <c r="N72" s="33">
        <f t="shared" si="7"/>
        <v>0</v>
      </c>
      <c r="O72" s="33">
        <f t="shared" si="7"/>
        <v>0</v>
      </c>
      <c r="P72" s="33">
        <f t="shared" si="7"/>
        <v>0</v>
      </c>
      <c r="Q72" s="33">
        <f t="shared" si="7"/>
        <v>0</v>
      </c>
      <c r="R72" s="33">
        <f t="shared" si="7"/>
        <v>0</v>
      </c>
    </row>
    <row r="73" spans="2:19">
      <c r="B73" s="25">
        <v>2</v>
      </c>
      <c r="C73" s="33"/>
      <c r="D73" s="33"/>
      <c r="E73" s="38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2:19">
      <c r="B74" s="25">
        <v>2</v>
      </c>
      <c r="C74" s="33"/>
      <c r="D74" s="33" t="s">
        <v>142</v>
      </c>
      <c r="E74" s="38">
        <v>19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</row>
    <row r="75" spans="2:19">
      <c r="B75" s="25">
        <v>2</v>
      </c>
      <c r="C75" s="33"/>
      <c r="D75" s="41" t="s">
        <v>122</v>
      </c>
      <c r="E75" s="33">
        <f t="shared" ref="E75:R75" si="8">E72-E74</f>
        <v>113</v>
      </c>
      <c r="F75" s="33">
        <f t="shared" si="8"/>
        <v>0</v>
      </c>
      <c r="G75" s="33">
        <f t="shared" si="8"/>
        <v>0</v>
      </c>
      <c r="H75" s="33">
        <f t="shared" si="8"/>
        <v>0</v>
      </c>
      <c r="I75" s="33">
        <f t="shared" si="8"/>
        <v>0</v>
      </c>
      <c r="J75" s="33">
        <f t="shared" si="8"/>
        <v>0</v>
      </c>
      <c r="K75" s="33">
        <f t="shared" si="8"/>
        <v>0</v>
      </c>
      <c r="L75" s="33">
        <f t="shared" si="8"/>
        <v>0</v>
      </c>
      <c r="M75" s="33">
        <f t="shared" si="8"/>
        <v>0</v>
      </c>
      <c r="N75" s="33">
        <f t="shared" si="8"/>
        <v>0</v>
      </c>
      <c r="O75" s="33">
        <f t="shared" si="8"/>
        <v>0</v>
      </c>
      <c r="P75" s="33">
        <f t="shared" si="8"/>
        <v>0</v>
      </c>
      <c r="Q75" s="33">
        <f t="shared" si="8"/>
        <v>0</v>
      </c>
      <c r="R75" s="33">
        <f t="shared" si="8"/>
        <v>0</v>
      </c>
      <c r="S75" s="55"/>
    </row>
    <row r="76" spans="2:19" ht="13" customHeight="1">
      <c r="E76" s="63"/>
    </row>
    <row r="77" spans="2:19">
      <c r="B77" s="25">
        <v>2</v>
      </c>
      <c r="C77" s="40" t="s">
        <v>19</v>
      </c>
      <c r="D77" s="55"/>
      <c r="E77" s="38"/>
      <c r="M77" s="33"/>
    </row>
    <row r="78" spans="2:19">
      <c r="B78" s="25">
        <v>2</v>
      </c>
      <c r="C78" s="33"/>
      <c r="D78" s="62" t="s">
        <v>218</v>
      </c>
      <c r="E78" s="38"/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</row>
    <row r="79" spans="2:19" hidden="1">
      <c r="E79" s="63"/>
    </row>
    <row r="80" spans="2:19" hidden="1">
      <c r="E80" s="63"/>
    </row>
    <row r="81" spans="5:5" hidden="1">
      <c r="E81" s="63"/>
    </row>
    <row r="82" spans="5:5" ht="13" hidden="1" customHeight="1">
      <c r="E82" s="63"/>
    </row>
    <row r="83" spans="5:5" hidden="1">
      <c r="E83" s="63"/>
    </row>
    <row r="84" spans="5:5" hidden="1">
      <c r="E84" s="63"/>
    </row>
    <row r="85" spans="5:5" hidden="1">
      <c r="E85" s="63"/>
    </row>
    <row r="86" spans="5:5" ht="13" hidden="1" customHeight="1">
      <c r="E86" s="63"/>
    </row>
    <row r="87" spans="5:5" ht="13" hidden="1" customHeight="1">
      <c r="E87" s="63"/>
    </row>
    <row r="88" spans="5:5" hidden="1">
      <c r="E88" s="63"/>
    </row>
    <row r="89" spans="5:5" hidden="1">
      <c r="E89" s="63"/>
    </row>
    <row r="90" spans="5:5" hidden="1">
      <c r="E90" s="63"/>
    </row>
    <row r="91" spans="5:5" hidden="1">
      <c r="E91" s="63"/>
    </row>
    <row r="92" spans="5:5" hidden="1">
      <c r="E92" s="63"/>
    </row>
    <row r="93" spans="5:5" hidden="1">
      <c r="E93" s="63"/>
    </row>
    <row r="94" spans="5:5" ht="13" hidden="1" customHeight="1">
      <c r="E94" s="63"/>
    </row>
    <row r="95" spans="5:5" hidden="1">
      <c r="E95" s="63"/>
    </row>
    <row r="96" spans="5:5" hidden="1">
      <c r="E96" s="63"/>
    </row>
    <row r="97" spans="5:5" hidden="1">
      <c r="E97" s="63"/>
    </row>
    <row r="98" spans="5:5" ht="13" hidden="1" customHeight="1">
      <c r="E98" s="63"/>
    </row>
    <row r="99" spans="5:5" hidden="1">
      <c r="E99" s="63"/>
    </row>
    <row r="100" spans="5:5" hidden="1">
      <c r="E100" s="63"/>
    </row>
    <row r="101" spans="5:5" hidden="1">
      <c r="E101" s="63"/>
    </row>
    <row r="102" spans="5:5" hidden="1">
      <c r="E102" s="63"/>
    </row>
    <row r="103" spans="5:5" hidden="1">
      <c r="E103" s="63"/>
    </row>
    <row r="104" spans="5:5" hidden="1">
      <c r="E104" s="63"/>
    </row>
    <row r="105" spans="5:5" hidden="1">
      <c r="E105" s="63"/>
    </row>
    <row r="106" spans="5:5" ht="13" hidden="1" customHeight="1">
      <c r="E106" s="63"/>
    </row>
    <row r="107" spans="5:5" ht="13" hidden="1" customHeight="1">
      <c r="E107" s="63"/>
    </row>
    <row r="108" spans="5:5" ht="13" hidden="1" customHeight="1">
      <c r="E108" s="63"/>
    </row>
    <row r="109" spans="5:5" hidden="1">
      <c r="E109" s="63"/>
    </row>
    <row r="110" spans="5:5" hidden="1">
      <c r="E110" s="63"/>
    </row>
    <row r="111" spans="5:5" hidden="1">
      <c r="E111" s="63"/>
    </row>
    <row r="112" spans="5:5" hidden="1">
      <c r="E112" s="63"/>
    </row>
    <row r="113" spans="1:18" hidden="1">
      <c r="E113" s="63"/>
    </row>
    <row r="114" spans="1:18" ht="13" hidden="1" customHeight="1">
      <c r="E114" s="63"/>
    </row>
    <row r="115" spans="1:18" hidden="1">
      <c r="E115" s="63"/>
    </row>
    <row r="116" spans="1:18">
      <c r="E116" s="63"/>
    </row>
    <row r="117" spans="1:18">
      <c r="A117" s="23" t="s">
        <v>4</v>
      </c>
      <c r="E117" s="63"/>
    </row>
    <row r="118" spans="1:18">
      <c r="B118" s="25">
        <v>3</v>
      </c>
      <c r="C118" s="40" t="s">
        <v>133</v>
      </c>
      <c r="D118" s="33"/>
      <c r="E118" s="38"/>
      <c r="F118" s="33"/>
      <c r="G118" s="33"/>
      <c r="H118" s="33"/>
      <c r="I118" s="33"/>
      <c r="J118" s="33"/>
      <c r="K118" s="33"/>
      <c r="M118" s="33"/>
    </row>
    <row r="119" spans="1:18">
      <c r="B119" s="25">
        <v>3</v>
      </c>
      <c r="C119" s="33"/>
      <c r="D119" s="33" t="s">
        <v>134</v>
      </c>
      <c r="E119" s="38">
        <v>1075</v>
      </c>
      <c r="F119" s="86">
        <v>0</v>
      </c>
      <c r="G119" s="86">
        <v>0</v>
      </c>
      <c r="H119" s="86">
        <v>0</v>
      </c>
      <c r="I119" s="86">
        <v>0</v>
      </c>
      <c r="J119" s="86">
        <v>0</v>
      </c>
      <c r="K119" s="86">
        <v>0</v>
      </c>
      <c r="L119" s="86">
        <v>0</v>
      </c>
      <c r="M119" s="86">
        <v>0</v>
      </c>
      <c r="N119" s="86">
        <v>0</v>
      </c>
      <c r="O119" s="86">
        <v>0</v>
      </c>
      <c r="P119" s="86">
        <v>0</v>
      </c>
      <c r="Q119" s="86">
        <v>0</v>
      </c>
      <c r="R119" s="86">
        <v>0</v>
      </c>
    </row>
    <row r="120" spans="1:18">
      <c r="B120" s="25">
        <v>3</v>
      </c>
      <c r="C120" s="33"/>
      <c r="D120" s="33" t="s">
        <v>136</v>
      </c>
      <c r="E120" s="38">
        <v>884</v>
      </c>
      <c r="F120" s="86">
        <v>0</v>
      </c>
      <c r="G120" s="86">
        <v>0</v>
      </c>
      <c r="H120" s="86">
        <v>0</v>
      </c>
      <c r="I120" s="86">
        <v>0</v>
      </c>
      <c r="J120" s="86">
        <v>0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</row>
    <row r="121" spans="1:18">
      <c r="B121" s="25">
        <v>3</v>
      </c>
      <c r="C121" s="33"/>
      <c r="D121" s="41" t="s">
        <v>156</v>
      </c>
      <c r="E121" s="33">
        <f t="shared" ref="E121:R121" si="9">E119-E120</f>
        <v>191</v>
      </c>
      <c r="F121" s="33">
        <f t="shared" si="9"/>
        <v>0</v>
      </c>
      <c r="G121" s="33">
        <f t="shared" si="9"/>
        <v>0</v>
      </c>
      <c r="H121" s="33">
        <f t="shared" si="9"/>
        <v>0</v>
      </c>
      <c r="I121" s="33">
        <f t="shared" si="9"/>
        <v>0</v>
      </c>
      <c r="J121" s="33">
        <f t="shared" si="9"/>
        <v>0</v>
      </c>
      <c r="K121" s="33">
        <f t="shared" si="9"/>
        <v>0</v>
      </c>
      <c r="L121" s="33">
        <f t="shared" si="9"/>
        <v>0</v>
      </c>
      <c r="M121" s="33">
        <f t="shared" si="9"/>
        <v>0</v>
      </c>
      <c r="N121" s="33">
        <f t="shared" si="9"/>
        <v>0</v>
      </c>
      <c r="O121" s="33">
        <f t="shared" si="9"/>
        <v>0</v>
      </c>
      <c r="P121" s="33">
        <f t="shared" si="9"/>
        <v>0</v>
      </c>
      <c r="Q121" s="33">
        <f t="shared" si="9"/>
        <v>0</v>
      </c>
      <c r="R121" s="33">
        <f t="shared" si="9"/>
        <v>0</v>
      </c>
    </row>
    <row r="122" spans="1:18">
      <c r="B122" s="25">
        <v>3</v>
      </c>
      <c r="C122" s="33"/>
      <c r="D122" s="33"/>
      <c r="E122" s="38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>
      <c r="B123" s="25">
        <v>3</v>
      </c>
      <c r="C123" s="40" t="s">
        <v>137</v>
      </c>
      <c r="D123" s="33"/>
      <c r="E123" s="38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8">
      <c r="B124" s="25">
        <v>3</v>
      </c>
      <c r="C124" s="33"/>
      <c r="D124" s="33" t="s">
        <v>138</v>
      </c>
      <c r="E124" s="38">
        <v>108</v>
      </c>
      <c r="F124" s="87">
        <v>0</v>
      </c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</row>
    <row r="125" spans="1:18">
      <c r="B125" s="25">
        <v>3</v>
      </c>
      <c r="C125" s="33"/>
      <c r="D125" s="41" t="s">
        <v>157</v>
      </c>
      <c r="E125" s="33">
        <f t="shared" ref="E125:R125" si="10">E121-E124</f>
        <v>83</v>
      </c>
      <c r="F125" s="33">
        <f t="shared" si="10"/>
        <v>0</v>
      </c>
      <c r="G125" s="33">
        <f t="shared" si="10"/>
        <v>0</v>
      </c>
      <c r="H125" s="33">
        <f t="shared" si="10"/>
        <v>0</v>
      </c>
      <c r="I125" s="33">
        <f t="shared" si="10"/>
        <v>0</v>
      </c>
      <c r="J125" s="33">
        <f t="shared" si="10"/>
        <v>0</v>
      </c>
      <c r="K125" s="33">
        <f t="shared" si="10"/>
        <v>0</v>
      </c>
      <c r="L125" s="33">
        <f t="shared" si="10"/>
        <v>0</v>
      </c>
      <c r="M125" s="33">
        <f t="shared" si="10"/>
        <v>0</v>
      </c>
      <c r="N125" s="33">
        <f t="shared" si="10"/>
        <v>0</v>
      </c>
      <c r="O125" s="33">
        <f t="shared" si="10"/>
        <v>0</v>
      </c>
      <c r="P125" s="33">
        <f t="shared" si="10"/>
        <v>0</v>
      </c>
      <c r="Q125" s="33">
        <f t="shared" si="10"/>
        <v>0</v>
      </c>
      <c r="R125" s="33">
        <f t="shared" si="10"/>
        <v>0</v>
      </c>
    </row>
    <row r="126" spans="1:18">
      <c r="B126" s="25">
        <v>3</v>
      </c>
      <c r="C126" s="33"/>
      <c r="D126" s="33"/>
      <c r="E126" s="38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>
      <c r="B127" s="25">
        <v>3</v>
      </c>
      <c r="C127" s="33"/>
      <c r="D127" s="33" t="s">
        <v>140</v>
      </c>
      <c r="E127" s="38">
        <v>53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86">
        <v>0</v>
      </c>
      <c r="M127" s="86">
        <v>0</v>
      </c>
      <c r="N127" s="86">
        <v>0</v>
      </c>
      <c r="O127" s="86">
        <v>0</v>
      </c>
      <c r="P127" s="86">
        <v>0</v>
      </c>
      <c r="Q127" s="86">
        <v>0</v>
      </c>
      <c r="R127" s="86">
        <v>0</v>
      </c>
    </row>
    <row r="128" spans="1:18">
      <c r="B128" s="25">
        <v>3</v>
      </c>
      <c r="C128" s="33"/>
      <c r="D128" s="33" t="s">
        <v>141</v>
      </c>
      <c r="E128" s="38">
        <v>4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</row>
    <row r="129" spans="2:19">
      <c r="B129" s="25">
        <v>3</v>
      </c>
      <c r="C129" s="33"/>
      <c r="D129" s="41" t="s">
        <v>204</v>
      </c>
      <c r="E129" s="33">
        <f t="shared" ref="E129:R129" si="11">E125+E127-E128</f>
        <v>132</v>
      </c>
      <c r="F129" s="33">
        <f t="shared" si="11"/>
        <v>0</v>
      </c>
      <c r="G129" s="33">
        <f t="shared" si="11"/>
        <v>0</v>
      </c>
      <c r="H129" s="33">
        <f t="shared" si="11"/>
        <v>0</v>
      </c>
      <c r="I129" s="33">
        <f t="shared" si="11"/>
        <v>0</v>
      </c>
      <c r="J129" s="33">
        <f t="shared" si="11"/>
        <v>0</v>
      </c>
      <c r="K129" s="33">
        <f t="shared" si="11"/>
        <v>0</v>
      </c>
      <c r="L129" s="33">
        <f t="shared" si="11"/>
        <v>0</v>
      </c>
      <c r="M129" s="33">
        <f t="shared" si="11"/>
        <v>0</v>
      </c>
      <c r="N129" s="33">
        <f t="shared" si="11"/>
        <v>0</v>
      </c>
      <c r="O129" s="33">
        <f t="shared" si="11"/>
        <v>0</v>
      </c>
      <c r="P129" s="33">
        <f t="shared" si="11"/>
        <v>0</v>
      </c>
      <c r="Q129" s="33">
        <f t="shared" si="11"/>
        <v>0</v>
      </c>
      <c r="R129" s="33">
        <f t="shared" si="11"/>
        <v>0</v>
      </c>
    </row>
    <row r="130" spans="2:19">
      <c r="B130" s="25">
        <v>3</v>
      </c>
      <c r="C130" s="33"/>
      <c r="D130" s="33"/>
      <c r="E130" s="38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2:19">
      <c r="B131" s="25">
        <v>3</v>
      </c>
      <c r="C131" s="33"/>
      <c r="D131" s="33" t="s">
        <v>142</v>
      </c>
      <c r="E131" s="38">
        <v>19</v>
      </c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87">
        <v>0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</row>
    <row r="132" spans="2:19">
      <c r="B132" s="25">
        <v>3</v>
      </c>
      <c r="C132" s="33"/>
      <c r="D132" s="41" t="s">
        <v>122</v>
      </c>
      <c r="E132" s="33">
        <f t="shared" ref="E132:R132" si="12">E129-E131</f>
        <v>113</v>
      </c>
      <c r="F132" s="33">
        <f t="shared" si="12"/>
        <v>0</v>
      </c>
      <c r="G132" s="33">
        <f t="shared" si="12"/>
        <v>0</v>
      </c>
      <c r="H132" s="33">
        <f t="shared" si="12"/>
        <v>0</v>
      </c>
      <c r="I132" s="33">
        <f t="shared" si="12"/>
        <v>0</v>
      </c>
      <c r="J132" s="33">
        <f t="shared" si="12"/>
        <v>0</v>
      </c>
      <c r="K132" s="33">
        <f t="shared" si="12"/>
        <v>0</v>
      </c>
      <c r="L132" s="33">
        <f t="shared" si="12"/>
        <v>0</v>
      </c>
      <c r="M132" s="33">
        <f t="shared" si="12"/>
        <v>0</v>
      </c>
      <c r="N132" s="33">
        <f t="shared" si="12"/>
        <v>0</v>
      </c>
      <c r="O132" s="33">
        <f t="shared" si="12"/>
        <v>0</v>
      </c>
      <c r="P132" s="33">
        <f t="shared" si="12"/>
        <v>0</v>
      </c>
      <c r="Q132" s="33">
        <f t="shared" si="12"/>
        <v>0</v>
      </c>
      <c r="R132" s="33">
        <f t="shared" si="12"/>
        <v>0</v>
      </c>
      <c r="S132" s="55"/>
    </row>
    <row r="134" spans="2:19">
      <c r="B134" s="25">
        <v>3</v>
      </c>
      <c r="C134" s="40" t="s">
        <v>19</v>
      </c>
      <c r="D134" s="55"/>
      <c r="E134" s="38"/>
      <c r="M134" s="33"/>
    </row>
    <row r="135" spans="2:19">
      <c r="B135" s="25">
        <v>3</v>
      </c>
      <c r="C135" s="33"/>
      <c r="D135" s="62" t="s">
        <v>218</v>
      </c>
      <c r="E135" s="38"/>
      <c r="F135" s="87">
        <v>0</v>
      </c>
      <c r="G135" s="87">
        <v>0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0</v>
      </c>
      <c r="O135" s="87">
        <v>0</v>
      </c>
      <c r="P135" s="87">
        <v>0</v>
      </c>
      <c r="Q135" s="87">
        <v>0</v>
      </c>
      <c r="R135" s="87">
        <v>0</v>
      </c>
    </row>
    <row r="136" spans="2:19" hidden="1"/>
    <row r="137" spans="2:19" hidden="1"/>
    <row r="138" spans="2:19" hidden="1"/>
    <row r="139" spans="2:19" hidden="1"/>
    <row r="140" spans="2:19" hidden="1"/>
    <row r="141" spans="2:19" hidden="1"/>
    <row r="142" spans="2:19" hidden="1"/>
    <row r="143" spans="2:19" hidden="1"/>
    <row r="144" spans="2:19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18" hidden="1"/>
    <row r="162" spans="1:18" hidden="1"/>
    <row r="163" spans="1:18" hidden="1"/>
    <row r="164" spans="1:18" hidden="1"/>
    <row r="165" spans="1:18" hidden="1"/>
    <row r="166" spans="1:18" hidden="1"/>
    <row r="167" spans="1:18" hidden="1"/>
    <row r="168" spans="1:18" hidden="1"/>
    <row r="169" spans="1:18" hidden="1"/>
    <row r="170" spans="1:18" hidden="1"/>
    <row r="171" spans="1:18" hidden="1"/>
    <row r="172" spans="1:18" hidden="1"/>
    <row r="174" spans="1:18">
      <c r="A174" s="23" t="s">
        <v>3</v>
      </c>
    </row>
    <row r="175" spans="1:18">
      <c r="B175" s="25">
        <v>4</v>
      </c>
      <c r="C175" s="40" t="s">
        <v>133</v>
      </c>
      <c r="D175" s="33"/>
      <c r="E175" s="38"/>
      <c r="F175" s="33"/>
      <c r="G175" s="33"/>
      <c r="H175" s="33"/>
      <c r="I175" s="33"/>
      <c r="J175" s="33"/>
      <c r="K175" s="33"/>
      <c r="M175" s="33"/>
    </row>
    <row r="176" spans="1:18">
      <c r="B176" s="25">
        <v>4</v>
      </c>
      <c r="C176" s="33"/>
      <c r="D176" s="33" t="s">
        <v>134</v>
      </c>
      <c r="E176" s="38">
        <v>1075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86">
        <v>0</v>
      </c>
      <c r="M176" s="86">
        <v>0</v>
      </c>
      <c r="N176" s="86">
        <v>0</v>
      </c>
      <c r="O176" s="86">
        <v>0</v>
      </c>
      <c r="P176" s="86">
        <v>0</v>
      </c>
      <c r="Q176" s="86">
        <v>0</v>
      </c>
      <c r="R176" s="86">
        <v>0</v>
      </c>
    </row>
    <row r="177" spans="2:19">
      <c r="B177" s="25">
        <v>4</v>
      </c>
      <c r="C177" s="33"/>
      <c r="D177" s="33" t="s">
        <v>136</v>
      </c>
      <c r="E177" s="38">
        <v>884</v>
      </c>
      <c r="F177" s="86">
        <v>0</v>
      </c>
      <c r="G177" s="86">
        <v>0</v>
      </c>
      <c r="H177" s="86">
        <v>0</v>
      </c>
      <c r="I177" s="86">
        <v>0</v>
      </c>
      <c r="J177" s="86">
        <v>0</v>
      </c>
      <c r="K177" s="86">
        <v>0</v>
      </c>
      <c r="L177" s="86">
        <v>0</v>
      </c>
      <c r="M177" s="86">
        <v>0</v>
      </c>
      <c r="N177" s="86">
        <v>0</v>
      </c>
      <c r="O177" s="86">
        <v>0</v>
      </c>
      <c r="P177" s="86">
        <v>0</v>
      </c>
      <c r="Q177" s="86">
        <v>0</v>
      </c>
      <c r="R177" s="86">
        <v>0</v>
      </c>
    </row>
    <row r="178" spans="2:19">
      <c r="B178" s="25">
        <v>4</v>
      </c>
      <c r="C178" s="33"/>
      <c r="D178" s="41" t="s">
        <v>156</v>
      </c>
      <c r="E178" s="33">
        <f t="shared" ref="E178:R178" si="13">E176-E177</f>
        <v>191</v>
      </c>
      <c r="F178" s="33">
        <f t="shared" si="13"/>
        <v>0</v>
      </c>
      <c r="G178" s="33">
        <f t="shared" si="13"/>
        <v>0</v>
      </c>
      <c r="H178" s="33">
        <f t="shared" si="13"/>
        <v>0</v>
      </c>
      <c r="I178" s="33">
        <f t="shared" si="13"/>
        <v>0</v>
      </c>
      <c r="J178" s="33">
        <f t="shared" si="13"/>
        <v>0</v>
      </c>
      <c r="K178" s="33">
        <f t="shared" si="13"/>
        <v>0</v>
      </c>
      <c r="L178" s="33">
        <f t="shared" si="13"/>
        <v>0</v>
      </c>
      <c r="M178" s="33">
        <f t="shared" si="13"/>
        <v>0</v>
      </c>
      <c r="N178" s="33">
        <f t="shared" si="13"/>
        <v>0</v>
      </c>
      <c r="O178" s="33">
        <f t="shared" si="13"/>
        <v>0</v>
      </c>
      <c r="P178" s="33">
        <f t="shared" si="13"/>
        <v>0</v>
      </c>
      <c r="Q178" s="33">
        <f t="shared" si="13"/>
        <v>0</v>
      </c>
      <c r="R178" s="33">
        <f t="shared" si="13"/>
        <v>0</v>
      </c>
    </row>
    <row r="179" spans="2:19">
      <c r="B179" s="25">
        <v>4</v>
      </c>
      <c r="C179" s="33"/>
      <c r="D179" s="33"/>
      <c r="E179" s="38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2:19">
      <c r="B180" s="25">
        <v>4</v>
      </c>
      <c r="C180" s="40" t="s">
        <v>137</v>
      </c>
      <c r="D180" s="33"/>
      <c r="E180" s="38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2:19">
      <c r="B181" s="25">
        <v>4</v>
      </c>
      <c r="C181" s="33"/>
      <c r="D181" s="33" t="s">
        <v>138</v>
      </c>
      <c r="E181" s="38">
        <v>108</v>
      </c>
      <c r="F181" s="87">
        <v>0</v>
      </c>
      <c r="G181" s="87">
        <v>0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87">
        <v>0</v>
      </c>
      <c r="N181" s="87">
        <v>0</v>
      </c>
      <c r="O181" s="87">
        <v>0</v>
      </c>
      <c r="P181" s="87">
        <v>0</v>
      </c>
      <c r="Q181" s="87">
        <v>0</v>
      </c>
      <c r="R181" s="87">
        <v>0</v>
      </c>
    </row>
    <row r="182" spans="2:19">
      <c r="B182" s="25">
        <v>4</v>
      </c>
      <c r="C182" s="33"/>
      <c r="D182" s="41" t="s">
        <v>157</v>
      </c>
      <c r="E182" s="33">
        <f t="shared" ref="E182:R182" si="14">E178-E181</f>
        <v>83</v>
      </c>
      <c r="F182" s="33">
        <f t="shared" si="14"/>
        <v>0</v>
      </c>
      <c r="G182" s="33">
        <f t="shared" si="14"/>
        <v>0</v>
      </c>
      <c r="H182" s="33">
        <f t="shared" si="14"/>
        <v>0</v>
      </c>
      <c r="I182" s="33">
        <f t="shared" si="14"/>
        <v>0</v>
      </c>
      <c r="J182" s="33">
        <f t="shared" si="14"/>
        <v>0</v>
      </c>
      <c r="K182" s="33">
        <f t="shared" si="14"/>
        <v>0</v>
      </c>
      <c r="L182" s="33">
        <f t="shared" si="14"/>
        <v>0</v>
      </c>
      <c r="M182" s="33">
        <f t="shared" si="14"/>
        <v>0</v>
      </c>
      <c r="N182" s="33">
        <f t="shared" si="14"/>
        <v>0</v>
      </c>
      <c r="O182" s="33">
        <f t="shared" si="14"/>
        <v>0</v>
      </c>
      <c r="P182" s="33">
        <f t="shared" si="14"/>
        <v>0</v>
      </c>
      <c r="Q182" s="33">
        <f t="shared" si="14"/>
        <v>0</v>
      </c>
      <c r="R182" s="33">
        <f t="shared" si="14"/>
        <v>0</v>
      </c>
    </row>
    <row r="183" spans="2:19">
      <c r="B183" s="25">
        <v>4</v>
      </c>
      <c r="C183" s="33"/>
      <c r="D183" s="33"/>
      <c r="E183" s="38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2:19">
      <c r="B184" s="25">
        <v>4</v>
      </c>
      <c r="C184" s="33"/>
      <c r="D184" s="33" t="s">
        <v>140</v>
      </c>
      <c r="E184" s="38">
        <v>53</v>
      </c>
      <c r="F184" s="86">
        <v>0</v>
      </c>
      <c r="G184" s="86"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86">
        <v>0</v>
      </c>
      <c r="O184" s="86">
        <v>0</v>
      </c>
      <c r="P184" s="86">
        <v>0</v>
      </c>
      <c r="Q184" s="86">
        <v>0</v>
      </c>
      <c r="R184" s="86">
        <v>0</v>
      </c>
    </row>
    <row r="185" spans="2:19">
      <c r="B185" s="25">
        <v>4</v>
      </c>
      <c r="C185" s="33"/>
      <c r="D185" s="33" t="s">
        <v>141</v>
      </c>
      <c r="E185" s="38">
        <v>4</v>
      </c>
      <c r="F185" s="86">
        <v>0</v>
      </c>
      <c r="G185" s="86"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86">
        <v>0</v>
      </c>
      <c r="O185" s="86">
        <v>0</v>
      </c>
      <c r="P185" s="86">
        <v>0</v>
      </c>
      <c r="Q185" s="86">
        <v>0</v>
      </c>
      <c r="R185" s="86">
        <v>0</v>
      </c>
    </row>
    <row r="186" spans="2:19">
      <c r="B186" s="25">
        <v>4</v>
      </c>
      <c r="C186" s="33"/>
      <c r="D186" s="41" t="s">
        <v>204</v>
      </c>
      <c r="E186" s="33">
        <f t="shared" ref="E186:R186" si="15">E182+E184-E185</f>
        <v>132</v>
      </c>
      <c r="F186" s="33">
        <f t="shared" si="15"/>
        <v>0</v>
      </c>
      <c r="G186" s="33">
        <f t="shared" si="15"/>
        <v>0</v>
      </c>
      <c r="H186" s="33">
        <f t="shared" si="15"/>
        <v>0</v>
      </c>
      <c r="I186" s="33">
        <f t="shared" si="15"/>
        <v>0</v>
      </c>
      <c r="J186" s="33">
        <f t="shared" si="15"/>
        <v>0</v>
      </c>
      <c r="K186" s="33">
        <f t="shared" si="15"/>
        <v>0</v>
      </c>
      <c r="L186" s="33">
        <f t="shared" si="15"/>
        <v>0</v>
      </c>
      <c r="M186" s="33">
        <f t="shared" si="15"/>
        <v>0</v>
      </c>
      <c r="N186" s="33">
        <f t="shared" si="15"/>
        <v>0</v>
      </c>
      <c r="O186" s="33">
        <f t="shared" si="15"/>
        <v>0</v>
      </c>
      <c r="P186" s="33">
        <f t="shared" si="15"/>
        <v>0</v>
      </c>
      <c r="Q186" s="33">
        <f t="shared" si="15"/>
        <v>0</v>
      </c>
      <c r="R186" s="33">
        <f t="shared" si="15"/>
        <v>0</v>
      </c>
    </row>
    <row r="187" spans="2:19">
      <c r="B187" s="25">
        <v>4</v>
      </c>
      <c r="C187" s="33"/>
      <c r="D187" s="33"/>
      <c r="E187" s="38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2:19">
      <c r="B188" s="25">
        <v>4</v>
      </c>
      <c r="C188" s="33"/>
      <c r="D188" s="33" t="s">
        <v>142</v>
      </c>
      <c r="E188" s="38">
        <v>19</v>
      </c>
      <c r="F188" s="87">
        <v>0</v>
      </c>
      <c r="G188" s="87">
        <v>0</v>
      </c>
      <c r="H188" s="87">
        <v>0</v>
      </c>
      <c r="I188" s="87">
        <v>0</v>
      </c>
      <c r="J188" s="87">
        <v>0</v>
      </c>
      <c r="K188" s="87">
        <v>0</v>
      </c>
      <c r="L188" s="87">
        <v>0</v>
      </c>
      <c r="M188" s="87">
        <v>0</v>
      </c>
      <c r="N188" s="87">
        <v>0</v>
      </c>
      <c r="O188" s="87">
        <v>0</v>
      </c>
      <c r="P188" s="87">
        <v>0</v>
      </c>
      <c r="Q188" s="87">
        <v>0</v>
      </c>
      <c r="R188" s="87">
        <v>0</v>
      </c>
    </row>
    <row r="189" spans="2:19">
      <c r="B189" s="25">
        <v>4</v>
      </c>
      <c r="C189" s="33"/>
      <c r="D189" s="41" t="s">
        <v>122</v>
      </c>
      <c r="E189" s="33">
        <f t="shared" ref="E189:R189" si="16">E186-E188</f>
        <v>113</v>
      </c>
      <c r="F189" s="33">
        <f t="shared" si="16"/>
        <v>0</v>
      </c>
      <c r="G189" s="33">
        <f t="shared" si="16"/>
        <v>0</v>
      </c>
      <c r="H189" s="33">
        <f t="shared" si="16"/>
        <v>0</v>
      </c>
      <c r="I189" s="33">
        <f t="shared" si="16"/>
        <v>0</v>
      </c>
      <c r="J189" s="33">
        <f t="shared" si="16"/>
        <v>0</v>
      </c>
      <c r="K189" s="33">
        <f t="shared" si="16"/>
        <v>0</v>
      </c>
      <c r="L189" s="33">
        <f t="shared" si="16"/>
        <v>0</v>
      </c>
      <c r="M189" s="33">
        <f t="shared" si="16"/>
        <v>0</v>
      </c>
      <c r="N189" s="33">
        <f t="shared" si="16"/>
        <v>0</v>
      </c>
      <c r="O189" s="33">
        <f t="shared" si="16"/>
        <v>0</v>
      </c>
      <c r="P189" s="33">
        <f t="shared" si="16"/>
        <v>0</v>
      </c>
      <c r="Q189" s="33">
        <f t="shared" si="16"/>
        <v>0</v>
      </c>
      <c r="R189" s="33">
        <f t="shared" si="16"/>
        <v>0</v>
      </c>
      <c r="S189" s="55"/>
    </row>
    <row r="191" spans="2:19">
      <c r="B191" s="25">
        <v>4</v>
      </c>
      <c r="C191" s="40" t="s">
        <v>19</v>
      </c>
      <c r="D191" s="55"/>
      <c r="E191" s="38"/>
      <c r="M191" s="33"/>
    </row>
    <row r="192" spans="2:19">
      <c r="B192" s="25">
        <v>4</v>
      </c>
      <c r="C192" s="33"/>
      <c r="D192" s="62" t="s">
        <v>218</v>
      </c>
      <c r="E192" s="38"/>
      <c r="F192" s="87">
        <v>0</v>
      </c>
      <c r="G192" s="87">
        <v>0</v>
      </c>
      <c r="H192" s="87">
        <v>0</v>
      </c>
      <c r="I192" s="87">
        <v>0</v>
      </c>
      <c r="J192" s="87">
        <v>0</v>
      </c>
      <c r="K192" s="87">
        <v>0</v>
      </c>
      <c r="L192" s="87">
        <v>0</v>
      </c>
      <c r="M192" s="87">
        <v>0</v>
      </c>
      <c r="N192" s="87">
        <v>0</v>
      </c>
      <c r="O192" s="87">
        <v>0</v>
      </c>
      <c r="P192" s="87">
        <v>0</v>
      </c>
      <c r="Q192" s="87">
        <v>0</v>
      </c>
      <c r="R192" s="87">
        <v>0</v>
      </c>
    </row>
    <row r="194" spans="1:18" s="79" customFormat="1">
      <c r="A194" s="44" t="s">
        <v>8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18">
      <c r="A195" s="23" t="s">
        <v>1</v>
      </c>
    </row>
    <row r="196" spans="1:18">
      <c r="B196" s="25">
        <v>1</v>
      </c>
      <c r="C196" s="23" t="s">
        <v>144</v>
      </c>
      <c r="E196" s="38"/>
    </row>
    <row r="197" spans="1:18">
      <c r="B197" s="25">
        <v>1</v>
      </c>
      <c r="C197" s="42" t="s">
        <v>145</v>
      </c>
      <c r="D197" s="33"/>
      <c r="E197" s="38"/>
    </row>
    <row r="198" spans="1:18">
      <c r="B198" s="25">
        <v>1</v>
      </c>
      <c r="C198" s="33"/>
      <c r="D198" s="33" t="s">
        <v>58</v>
      </c>
      <c r="E198" s="64">
        <v>55</v>
      </c>
      <c r="F198" s="87">
        <v>130.69999999999999</v>
      </c>
      <c r="G198" s="87">
        <v>121.3</v>
      </c>
      <c r="H198" s="87">
        <v>95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7">
        <v>0</v>
      </c>
      <c r="O198" s="87">
        <v>0</v>
      </c>
      <c r="P198" s="87">
        <v>0</v>
      </c>
      <c r="Q198" s="87">
        <v>0</v>
      </c>
      <c r="R198" s="87">
        <v>0</v>
      </c>
    </row>
    <row r="199" spans="1:18">
      <c r="B199" s="25">
        <v>1</v>
      </c>
      <c r="C199" s="33"/>
      <c r="D199" s="33" t="s">
        <v>59</v>
      </c>
      <c r="E199" s="64">
        <v>9589</v>
      </c>
      <c r="F199" s="87">
        <v>9631.5</v>
      </c>
      <c r="G199" s="87">
        <v>9600.1</v>
      </c>
      <c r="H199" s="87">
        <v>9595.2999999999993</v>
      </c>
      <c r="I199" s="87">
        <v>0</v>
      </c>
      <c r="J199" s="87">
        <v>0</v>
      </c>
      <c r="K199" s="87">
        <v>0</v>
      </c>
      <c r="L199" s="87">
        <v>0</v>
      </c>
      <c r="M199" s="87">
        <v>0</v>
      </c>
      <c r="N199" s="87">
        <v>0</v>
      </c>
      <c r="O199" s="87">
        <v>0</v>
      </c>
      <c r="P199" s="87">
        <v>0</v>
      </c>
      <c r="Q199" s="87">
        <v>0</v>
      </c>
      <c r="R199" s="87">
        <v>0</v>
      </c>
    </row>
    <row r="200" spans="1:18">
      <c r="B200" s="25">
        <v>1</v>
      </c>
      <c r="C200" s="33"/>
      <c r="D200" s="55" t="s">
        <v>205</v>
      </c>
      <c r="E200" s="64">
        <v>9433</v>
      </c>
      <c r="F200" s="87">
        <v>9562.9</v>
      </c>
      <c r="G200" s="87">
        <v>9548.2000000000007</v>
      </c>
      <c r="H200" s="87">
        <v>9491.2000000000007</v>
      </c>
      <c r="I200" s="87">
        <v>0</v>
      </c>
      <c r="J200" s="87">
        <v>0</v>
      </c>
      <c r="K200" s="87">
        <v>0</v>
      </c>
      <c r="L200" s="87">
        <v>0</v>
      </c>
      <c r="M200" s="87">
        <v>0</v>
      </c>
      <c r="N200" s="87">
        <v>0</v>
      </c>
      <c r="O200" s="87">
        <v>0</v>
      </c>
      <c r="P200" s="87">
        <v>0</v>
      </c>
      <c r="Q200" s="87">
        <v>0</v>
      </c>
      <c r="R200" s="87">
        <v>0</v>
      </c>
    </row>
    <row r="201" spans="1:18">
      <c r="B201" s="25">
        <v>1</v>
      </c>
      <c r="C201" s="33"/>
      <c r="D201" s="65" t="s">
        <v>50</v>
      </c>
      <c r="E201" s="66">
        <v>19077</v>
      </c>
      <c r="F201" s="67">
        <f t="shared" ref="F201:R201" si="17">SUM(F198:F200)</f>
        <v>19325.099999999999</v>
      </c>
      <c r="G201" s="67">
        <f t="shared" si="17"/>
        <v>19269.599999999999</v>
      </c>
      <c r="H201" s="67">
        <f t="shared" si="17"/>
        <v>19181.5</v>
      </c>
      <c r="I201" s="67">
        <f t="shared" si="17"/>
        <v>0</v>
      </c>
      <c r="J201" s="67">
        <f t="shared" si="17"/>
        <v>0</v>
      </c>
      <c r="K201" s="67">
        <f t="shared" si="17"/>
        <v>0</v>
      </c>
      <c r="L201" s="67">
        <f t="shared" si="17"/>
        <v>0</v>
      </c>
      <c r="M201" s="67">
        <f t="shared" si="17"/>
        <v>0</v>
      </c>
      <c r="N201" s="67">
        <f t="shared" si="17"/>
        <v>0</v>
      </c>
      <c r="O201" s="67">
        <f t="shared" si="17"/>
        <v>0</v>
      </c>
      <c r="P201" s="67">
        <f t="shared" si="17"/>
        <v>0</v>
      </c>
      <c r="Q201" s="67">
        <f t="shared" si="17"/>
        <v>0</v>
      </c>
      <c r="R201" s="67">
        <f t="shared" si="17"/>
        <v>0</v>
      </c>
    </row>
    <row r="202" spans="1:18">
      <c r="B202" s="25">
        <v>1</v>
      </c>
      <c r="C202" s="33"/>
      <c r="D202" s="33"/>
      <c r="E202" s="64"/>
    </row>
    <row r="203" spans="1:18">
      <c r="B203" s="25">
        <v>1</v>
      </c>
      <c r="C203" s="42" t="s">
        <v>146</v>
      </c>
      <c r="D203" s="33"/>
      <c r="E203" s="64"/>
    </row>
    <row r="204" spans="1:18" ht="13.5" thickBot="1">
      <c r="B204" s="25">
        <v>1</v>
      </c>
      <c r="C204" s="33"/>
      <c r="D204" s="33" t="s">
        <v>165</v>
      </c>
      <c r="E204" s="64">
        <v>1935</v>
      </c>
      <c r="F204" s="87">
        <f>E204+F229-F21</f>
        <v>1926.4</v>
      </c>
      <c r="G204" s="87">
        <f>F204+G229-G21</f>
        <v>1942.7</v>
      </c>
      <c r="H204" s="87">
        <f>G204+H229-H21</f>
        <v>1943.8</v>
      </c>
      <c r="I204" s="87">
        <v>0</v>
      </c>
      <c r="J204" s="87">
        <v>0</v>
      </c>
      <c r="K204" s="87">
        <v>0</v>
      </c>
      <c r="L204" s="87">
        <v>0</v>
      </c>
      <c r="M204" s="87">
        <v>0</v>
      </c>
      <c r="N204" s="87">
        <v>0</v>
      </c>
      <c r="O204" s="87">
        <v>0</v>
      </c>
      <c r="P204" s="87">
        <v>0</v>
      </c>
      <c r="Q204" s="87">
        <v>0</v>
      </c>
      <c r="R204" s="87">
        <v>0</v>
      </c>
    </row>
    <row r="205" spans="1:18" ht="13.5" thickTop="1">
      <c r="B205" s="25">
        <v>1</v>
      </c>
      <c r="C205" s="33"/>
      <c r="D205" s="83" t="s">
        <v>51</v>
      </c>
      <c r="E205" s="68">
        <v>21012</v>
      </c>
      <c r="F205" s="33">
        <f t="shared" ref="F205:R205" si="18">SUM(F201,F204)</f>
        <v>21251.5</v>
      </c>
      <c r="G205" s="33">
        <f t="shared" si="18"/>
        <v>21212.3</v>
      </c>
      <c r="H205" s="33">
        <f t="shared" si="18"/>
        <v>21125.3</v>
      </c>
      <c r="I205" s="33">
        <f t="shared" si="18"/>
        <v>0</v>
      </c>
      <c r="J205" s="33">
        <f t="shared" si="18"/>
        <v>0</v>
      </c>
      <c r="K205" s="33">
        <f t="shared" si="18"/>
        <v>0</v>
      </c>
      <c r="L205" s="33">
        <f t="shared" si="18"/>
        <v>0</v>
      </c>
      <c r="M205" s="33">
        <f t="shared" si="18"/>
        <v>0</v>
      </c>
      <c r="N205" s="33">
        <f t="shared" si="18"/>
        <v>0</v>
      </c>
      <c r="O205" s="33">
        <f t="shared" si="18"/>
        <v>0</v>
      </c>
      <c r="P205" s="33">
        <f t="shared" si="18"/>
        <v>0</v>
      </c>
      <c r="Q205" s="33">
        <f t="shared" si="18"/>
        <v>0</v>
      </c>
      <c r="R205" s="33">
        <f t="shared" si="18"/>
        <v>0</v>
      </c>
    </row>
    <row r="206" spans="1:18">
      <c r="B206" s="25">
        <v>1</v>
      </c>
      <c r="C206" s="33"/>
      <c r="D206" s="33"/>
      <c r="E206" s="64"/>
    </row>
    <row r="207" spans="1:18">
      <c r="B207" s="25">
        <v>1</v>
      </c>
      <c r="C207" s="40" t="s">
        <v>147</v>
      </c>
      <c r="D207" s="33"/>
      <c r="E207" s="64"/>
    </row>
    <row r="208" spans="1:18">
      <c r="B208" s="25">
        <v>1</v>
      </c>
      <c r="C208" s="42" t="s">
        <v>148</v>
      </c>
      <c r="D208" s="33"/>
      <c r="E208" s="64"/>
    </row>
    <row r="209" spans="2:18">
      <c r="B209" s="25">
        <v>1</v>
      </c>
      <c r="C209" s="33"/>
      <c r="D209" s="33" t="s">
        <v>16</v>
      </c>
      <c r="E209" s="64">
        <v>0</v>
      </c>
      <c r="F209" s="87">
        <v>0</v>
      </c>
      <c r="G209" s="87">
        <v>0</v>
      </c>
      <c r="H209" s="87">
        <v>0</v>
      </c>
      <c r="I209" s="87">
        <v>0</v>
      </c>
      <c r="J209" s="87">
        <v>0</v>
      </c>
      <c r="K209" s="87">
        <v>0</v>
      </c>
      <c r="L209" s="87">
        <v>0</v>
      </c>
      <c r="M209" s="87">
        <v>0</v>
      </c>
      <c r="N209" s="87">
        <v>0</v>
      </c>
      <c r="O209" s="87">
        <v>0</v>
      </c>
      <c r="P209" s="87">
        <v>0</v>
      </c>
      <c r="Q209" s="87">
        <v>0</v>
      </c>
      <c r="R209" s="87">
        <v>0</v>
      </c>
    </row>
    <row r="210" spans="2:18">
      <c r="B210" s="25">
        <v>1</v>
      </c>
      <c r="C210" s="33"/>
      <c r="D210" s="33" t="s">
        <v>65</v>
      </c>
      <c r="E210" s="64">
        <v>9840</v>
      </c>
      <c r="F210" s="87">
        <v>9833.7000000000007</v>
      </c>
      <c r="G210" s="87">
        <v>10066.700000000001</v>
      </c>
      <c r="H210" s="87">
        <v>10057.89</v>
      </c>
      <c r="I210" s="87">
        <v>0</v>
      </c>
      <c r="J210" s="87">
        <v>0</v>
      </c>
      <c r="K210" s="87">
        <v>0</v>
      </c>
      <c r="L210" s="87">
        <v>0</v>
      </c>
      <c r="M210" s="87">
        <v>0</v>
      </c>
      <c r="N210" s="87">
        <v>0</v>
      </c>
      <c r="O210" s="87">
        <v>0</v>
      </c>
      <c r="P210" s="87">
        <v>0</v>
      </c>
      <c r="Q210" s="87">
        <v>0</v>
      </c>
      <c r="R210" s="87">
        <v>0</v>
      </c>
    </row>
    <row r="211" spans="2:18">
      <c r="B211" s="25">
        <v>1</v>
      </c>
      <c r="C211" s="33"/>
      <c r="D211" s="33" t="s">
        <v>72</v>
      </c>
      <c r="E211" s="64">
        <v>752</v>
      </c>
      <c r="F211" s="87">
        <v>1504.3040000000001</v>
      </c>
      <c r="G211" s="87">
        <v>1229.384</v>
      </c>
      <c r="H211" s="87">
        <v>1209.3460172656198</v>
      </c>
      <c r="I211" s="87">
        <v>0</v>
      </c>
      <c r="J211" s="87">
        <v>0</v>
      </c>
      <c r="K211" s="87">
        <v>0</v>
      </c>
      <c r="L211" s="87">
        <v>0</v>
      </c>
      <c r="M211" s="87">
        <v>0</v>
      </c>
      <c r="N211" s="87">
        <v>0</v>
      </c>
      <c r="O211" s="87">
        <v>0</v>
      </c>
      <c r="P211" s="87">
        <v>0</v>
      </c>
      <c r="Q211" s="87">
        <v>0</v>
      </c>
      <c r="R211" s="87">
        <v>0</v>
      </c>
    </row>
    <row r="212" spans="2:18">
      <c r="B212" s="25">
        <v>1</v>
      </c>
      <c r="C212" s="33"/>
      <c r="D212" s="33" t="s">
        <v>84</v>
      </c>
      <c r="E212" s="64">
        <v>644</v>
      </c>
      <c r="F212" s="87">
        <v>0</v>
      </c>
      <c r="G212" s="87">
        <v>0</v>
      </c>
      <c r="H212" s="87">
        <v>0</v>
      </c>
      <c r="I212" s="87">
        <v>0</v>
      </c>
      <c r="J212" s="87">
        <v>0</v>
      </c>
      <c r="K212" s="87">
        <v>0</v>
      </c>
      <c r="L212" s="87">
        <v>0</v>
      </c>
      <c r="M212" s="87">
        <v>0</v>
      </c>
      <c r="N212" s="87">
        <v>0</v>
      </c>
      <c r="O212" s="87">
        <v>0</v>
      </c>
      <c r="P212" s="87">
        <v>0</v>
      </c>
      <c r="Q212" s="87">
        <v>0</v>
      </c>
      <c r="R212" s="87">
        <v>0</v>
      </c>
    </row>
    <row r="213" spans="2:18">
      <c r="B213" s="25">
        <v>1</v>
      </c>
      <c r="C213" s="33"/>
      <c r="D213" s="65" t="s">
        <v>52</v>
      </c>
      <c r="E213" s="66">
        <v>11236</v>
      </c>
      <c r="F213" s="67">
        <f t="shared" ref="F213:R213" si="19">SUM(F209:F212)</f>
        <v>11338.004000000001</v>
      </c>
      <c r="G213" s="67">
        <f t="shared" si="19"/>
        <v>11296.084000000001</v>
      </c>
      <c r="H213" s="67">
        <f t="shared" si="19"/>
        <v>11267.236017265619</v>
      </c>
      <c r="I213" s="67">
        <f t="shared" si="19"/>
        <v>0</v>
      </c>
      <c r="J213" s="67">
        <f t="shared" si="19"/>
        <v>0</v>
      </c>
      <c r="K213" s="67">
        <f t="shared" si="19"/>
        <v>0</v>
      </c>
      <c r="L213" s="67">
        <f t="shared" si="19"/>
        <v>0</v>
      </c>
      <c r="M213" s="67">
        <f t="shared" si="19"/>
        <v>0</v>
      </c>
      <c r="N213" s="67">
        <f t="shared" si="19"/>
        <v>0</v>
      </c>
      <c r="O213" s="67">
        <f t="shared" si="19"/>
        <v>0</v>
      </c>
      <c r="P213" s="67">
        <f t="shared" si="19"/>
        <v>0</v>
      </c>
      <c r="Q213" s="67">
        <f t="shared" si="19"/>
        <v>0</v>
      </c>
      <c r="R213" s="67">
        <f t="shared" si="19"/>
        <v>0</v>
      </c>
    </row>
    <row r="214" spans="2:18">
      <c r="B214" s="25">
        <v>1</v>
      </c>
      <c r="C214" s="33"/>
      <c r="D214" s="33"/>
      <c r="E214" s="64"/>
    </row>
    <row r="215" spans="2:18">
      <c r="B215" s="25">
        <v>1</v>
      </c>
      <c r="C215" s="42" t="s">
        <v>149</v>
      </c>
      <c r="D215" s="33"/>
      <c r="E215" s="64"/>
    </row>
    <row r="216" spans="2:18">
      <c r="B216" s="25">
        <v>1</v>
      </c>
      <c r="C216" s="42"/>
      <c r="D216" s="55" t="s">
        <v>18</v>
      </c>
      <c r="E216" s="64">
        <v>0</v>
      </c>
      <c r="F216" s="87">
        <v>200</v>
      </c>
      <c r="G216" s="87">
        <v>200</v>
      </c>
      <c r="H216" s="87">
        <v>200</v>
      </c>
      <c r="I216" s="87">
        <v>0</v>
      </c>
      <c r="J216" s="87">
        <v>0</v>
      </c>
      <c r="K216" s="87">
        <v>0</v>
      </c>
      <c r="L216" s="87">
        <v>0</v>
      </c>
      <c r="M216" s="87">
        <v>0</v>
      </c>
      <c r="N216" s="87">
        <v>0</v>
      </c>
      <c r="O216" s="87">
        <v>0</v>
      </c>
      <c r="P216" s="87">
        <v>0</v>
      </c>
      <c r="Q216" s="87">
        <v>0</v>
      </c>
      <c r="R216" s="87">
        <v>0</v>
      </c>
    </row>
    <row r="217" spans="2:18">
      <c r="B217" s="25">
        <v>1</v>
      </c>
      <c r="C217" s="33"/>
      <c r="D217" s="33" t="s">
        <v>17</v>
      </c>
      <c r="E217" s="64">
        <v>504</v>
      </c>
      <c r="F217" s="87">
        <v>504</v>
      </c>
      <c r="G217" s="87">
        <v>499</v>
      </c>
      <c r="H217" s="87">
        <v>494</v>
      </c>
      <c r="I217" s="87">
        <v>0</v>
      </c>
      <c r="J217" s="87">
        <v>0</v>
      </c>
      <c r="K217" s="87">
        <v>0</v>
      </c>
      <c r="L217" s="87">
        <v>0</v>
      </c>
      <c r="M217" s="87">
        <v>0</v>
      </c>
      <c r="N217" s="87">
        <v>0</v>
      </c>
      <c r="O217" s="87">
        <v>0</v>
      </c>
      <c r="P217" s="87">
        <v>0</v>
      </c>
      <c r="Q217" s="87">
        <v>0</v>
      </c>
      <c r="R217" s="87">
        <v>0</v>
      </c>
    </row>
    <row r="218" spans="2:18">
      <c r="B218" s="25">
        <v>1</v>
      </c>
      <c r="C218" s="33"/>
      <c r="D218" s="65" t="s">
        <v>53</v>
      </c>
      <c r="E218" s="66">
        <v>11740</v>
      </c>
      <c r="F218" s="67">
        <f t="shared" ref="F218:R218" si="20">SUM(F213,F216:F217)</f>
        <v>12042.004000000001</v>
      </c>
      <c r="G218" s="67">
        <f t="shared" si="20"/>
        <v>11995.084000000001</v>
      </c>
      <c r="H218" s="67">
        <f t="shared" si="20"/>
        <v>11961.236017265619</v>
      </c>
      <c r="I218" s="67">
        <f t="shared" si="20"/>
        <v>0</v>
      </c>
      <c r="J218" s="67">
        <f t="shared" si="20"/>
        <v>0</v>
      </c>
      <c r="K218" s="67">
        <f t="shared" si="20"/>
        <v>0</v>
      </c>
      <c r="L218" s="67">
        <f t="shared" si="20"/>
        <v>0</v>
      </c>
      <c r="M218" s="67">
        <f t="shared" si="20"/>
        <v>0</v>
      </c>
      <c r="N218" s="67">
        <f t="shared" si="20"/>
        <v>0</v>
      </c>
      <c r="O218" s="67">
        <f t="shared" si="20"/>
        <v>0</v>
      </c>
      <c r="P218" s="67">
        <f t="shared" si="20"/>
        <v>0</v>
      </c>
      <c r="Q218" s="67">
        <f t="shared" si="20"/>
        <v>0</v>
      </c>
      <c r="R218" s="67">
        <f t="shared" si="20"/>
        <v>0</v>
      </c>
    </row>
    <row r="219" spans="2:18">
      <c r="B219" s="25">
        <v>1</v>
      </c>
      <c r="C219" s="33"/>
      <c r="D219" s="33"/>
      <c r="E219" s="64"/>
    </row>
    <row r="220" spans="2:18">
      <c r="B220" s="25">
        <v>1</v>
      </c>
      <c r="C220" s="40" t="s">
        <v>151</v>
      </c>
      <c r="D220" s="33"/>
      <c r="E220" s="64"/>
    </row>
    <row r="221" spans="2:18">
      <c r="B221" s="25">
        <v>1</v>
      </c>
      <c r="C221" s="33"/>
      <c r="D221" s="33" t="s">
        <v>48</v>
      </c>
      <c r="E221" s="64">
        <v>9540</v>
      </c>
      <c r="F221" s="88">
        <v>9540</v>
      </c>
      <c r="G221" s="88">
        <v>9540</v>
      </c>
      <c r="H221" s="88">
        <v>9540</v>
      </c>
      <c r="I221" s="87">
        <v>0</v>
      </c>
      <c r="J221" s="87">
        <v>0</v>
      </c>
      <c r="K221" s="87">
        <v>0</v>
      </c>
      <c r="L221" s="87">
        <v>0</v>
      </c>
      <c r="M221" s="87">
        <v>0</v>
      </c>
      <c r="N221" s="87">
        <v>0</v>
      </c>
      <c r="O221" s="87">
        <v>0</v>
      </c>
      <c r="P221" s="87">
        <v>0</v>
      </c>
      <c r="Q221" s="87">
        <v>0</v>
      </c>
      <c r="R221" s="87">
        <v>0</v>
      </c>
    </row>
    <row r="222" spans="2:18">
      <c r="B222" s="25">
        <v>1</v>
      </c>
      <c r="C222" s="33"/>
      <c r="D222" s="33" t="s">
        <v>121</v>
      </c>
      <c r="E222" s="64">
        <v>-268</v>
      </c>
      <c r="F222" s="87">
        <v>-330.50400000000002</v>
      </c>
      <c r="G222" s="87">
        <v>-322.78400000000005</v>
      </c>
      <c r="H222" s="87">
        <v>-375.93600000000004</v>
      </c>
      <c r="I222" s="87">
        <v>0</v>
      </c>
      <c r="J222" s="87">
        <v>0</v>
      </c>
      <c r="K222" s="87">
        <v>0</v>
      </c>
      <c r="L222" s="87">
        <v>0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0</v>
      </c>
    </row>
    <row r="223" spans="2:18" ht="13.5" thickBot="1">
      <c r="B223" s="25">
        <v>1</v>
      </c>
      <c r="C223" s="33"/>
      <c r="D223" s="65" t="s">
        <v>54</v>
      </c>
      <c r="E223" s="66">
        <v>9272</v>
      </c>
      <c r="F223" s="67">
        <f t="shared" ref="F223:R223" si="21">SUM(F221:F222)</f>
        <v>9209.4959999999992</v>
      </c>
      <c r="G223" s="67">
        <f t="shared" si="21"/>
        <v>9217.2160000000003</v>
      </c>
      <c r="H223" s="67">
        <f t="shared" si="21"/>
        <v>9164.0640000000003</v>
      </c>
      <c r="I223" s="67">
        <f t="shared" si="21"/>
        <v>0</v>
      </c>
      <c r="J223" s="67">
        <f t="shared" si="21"/>
        <v>0</v>
      </c>
      <c r="K223" s="67">
        <f t="shared" si="21"/>
        <v>0</v>
      </c>
      <c r="L223" s="67">
        <f t="shared" si="21"/>
        <v>0</v>
      </c>
      <c r="M223" s="67">
        <f t="shared" si="21"/>
        <v>0</v>
      </c>
      <c r="N223" s="67">
        <f t="shared" si="21"/>
        <v>0</v>
      </c>
      <c r="O223" s="67">
        <f t="shared" si="21"/>
        <v>0</v>
      </c>
      <c r="P223" s="67">
        <f t="shared" si="21"/>
        <v>0</v>
      </c>
      <c r="Q223" s="67">
        <f t="shared" si="21"/>
        <v>0</v>
      </c>
      <c r="R223" s="67">
        <f t="shared" si="21"/>
        <v>0</v>
      </c>
    </row>
    <row r="224" spans="2:18" ht="13.5" thickTop="1">
      <c r="B224" s="25">
        <v>1</v>
      </c>
      <c r="C224" s="33"/>
      <c r="D224" s="83" t="s">
        <v>206</v>
      </c>
      <c r="E224" s="68">
        <v>21012</v>
      </c>
      <c r="F224" s="68">
        <f t="shared" ref="F224:R224" si="22">SUM(F218,F223)</f>
        <v>21251.5</v>
      </c>
      <c r="G224" s="68">
        <f t="shared" si="22"/>
        <v>21212.300000000003</v>
      </c>
      <c r="H224" s="68">
        <f t="shared" si="22"/>
        <v>21125.300017265617</v>
      </c>
      <c r="I224" s="68">
        <f t="shared" si="22"/>
        <v>0</v>
      </c>
      <c r="J224" s="68">
        <f t="shared" si="22"/>
        <v>0</v>
      </c>
      <c r="K224" s="68">
        <f t="shared" si="22"/>
        <v>0</v>
      </c>
      <c r="L224" s="68">
        <f t="shared" si="22"/>
        <v>0</v>
      </c>
      <c r="M224" s="68">
        <f t="shared" si="22"/>
        <v>0</v>
      </c>
      <c r="N224" s="68">
        <f t="shared" si="22"/>
        <v>0</v>
      </c>
      <c r="O224" s="68">
        <f t="shared" si="22"/>
        <v>0</v>
      </c>
      <c r="P224" s="68">
        <f t="shared" si="22"/>
        <v>0</v>
      </c>
      <c r="Q224" s="68">
        <f t="shared" si="22"/>
        <v>0</v>
      </c>
      <c r="R224" s="68">
        <f t="shared" si="22"/>
        <v>0</v>
      </c>
    </row>
    <row r="225" spans="2:18">
      <c r="B225" s="25">
        <v>1</v>
      </c>
      <c r="C225" s="33"/>
      <c r="D225" s="33"/>
      <c r="E225" s="33"/>
    </row>
    <row r="226" spans="2:18">
      <c r="B226" s="25">
        <v>1</v>
      </c>
      <c r="C226" s="33"/>
      <c r="D226" s="69" t="s">
        <v>207</v>
      </c>
      <c r="E226" s="84">
        <f t="shared" ref="E226:R226" si="23">E224-E205</f>
        <v>0</v>
      </c>
      <c r="F226" s="84">
        <f t="shared" si="23"/>
        <v>0</v>
      </c>
      <c r="G226" s="84">
        <f t="shared" si="23"/>
        <v>0</v>
      </c>
      <c r="H226" s="84">
        <f t="shared" si="23"/>
        <v>1.7265618225792423E-5</v>
      </c>
      <c r="I226" s="84">
        <f t="shared" si="23"/>
        <v>0</v>
      </c>
      <c r="J226" s="84">
        <f t="shared" si="23"/>
        <v>0</v>
      </c>
      <c r="K226" s="84">
        <f t="shared" si="23"/>
        <v>0</v>
      </c>
      <c r="L226" s="84">
        <f t="shared" si="23"/>
        <v>0</v>
      </c>
      <c r="M226" s="84">
        <f t="shared" si="23"/>
        <v>0</v>
      </c>
      <c r="N226" s="84">
        <f t="shared" si="23"/>
        <v>0</v>
      </c>
      <c r="O226" s="84">
        <f t="shared" si="23"/>
        <v>0</v>
      </c>
      <c r="P226" s="84">
        <f t="shared" si="23"/>
        <v>0</v>
      </c>
      <c r="Q226" s="84">
        <f t="shared" si="23"/>
        <v>0</v>
      </c>
      <c r="R226" s="84">
        <f t="shared" si="23"/>
        <v>0</v>
      </c>
    </row>
    <row r="227" spans="2:18">
      <c r="C227" s="33"/>
      <c r="D227" s="33"/>
      <c r="E227" s="33"/>
    </row>
    <row r="228" spans="2:18">
      <c r="B228" s="25">
        <v>1</v>
      </c>
      <c r="C228" s="40" t="s">
        <v>20</v>
      </c>
      <c r="D228" s="33"/>
      <c r="E228" s="33"/>
    </row>
    <row r="229" spans="2:18">
      <c r="B229" s="25">
        <v>1</v>
      </c>
      <c r="C229" s="33"/>
      <c r="D229" s="33" t="s">
        <v>118</v>
      </c>
      <c r="E229" s="33"/>
      <c r="F229" s="87">
        <v>30</v>
      </c>
      <c r="G229" s="87">
        <v>55</v>
      </c>
      <c r="H229" s="87">
        <v>40</v>
      </c>
      <c r="I229" s="87">
        <v>0</v>
      </c>
      <c r="J229" s="87">
        <v>0</v>
      </c>
      <c r="K229" s="87">
        <v>0</v>
      </c>
      <c r="L229" s="87">
        <v>0</v>
      </c>
      <c r="M229" s="87">
        <v>0</v>
      </c>
      <c r="N229" s="87">
        <v>0</v>
      </c>
      <c r="O229" s="87">
        <v>0</v>
      </c>
      <c r="P229" s="87">
        <v>0</v>
      </c>
      <c r="Q229" s="87">
        <v>0</v>
      </c>
      <c r="R229" s="87">
        <v>0</v>
      </c>
    </row>
    <row r="230" spans="2:18" hidden="1">
      <c r="C230" s="33"/>
      <c r="D230" s="33"/>
      <c r="E230" s="33"/>
    </row>
    <row r="231" spans="2:18" hidden="1">
      <c r="C231" s="33"/>
      <c r="D231" s="33"/>
      <c r="E231" s="33"/>
    </row>
    <row r="232" spans="2:18" hidden="1">
      <c r="C232" s="33"/>
      <c r="D232" s="33"/>
      <c r="E232" s="33"/>
    </row>
    <row r="233" spans="2:18" hidden="1">
      <c r="C233" s="33"/>
      <c r="D233" s="33"/>
      <c r="E233" s="33"/>
    </row>
    <row r="234" spans="2:18" hidden="1">
      <c r="C234" s="33"/>
      <c r="D234" s="33"/>
      <c r="E234" s="33"/>
    </row>
    <row r="235" spans="2:18" hidden="1">
      <c r="C235" s="33"/>
      <c r="D235" s="33"/>
      <c r="E235" s="33"/>
    </row>
    <row r="236" spans="2:18" hidden="1">
      <c r="C236" s="33"/>
      <c r="D236" s="33"/>
      <c r="E236" s="33"/>
    </row>
    <row r="237" spans="2:18" hidden="1">
      <c r="C237" s="33"/>
      <c r="D237" s="33"/>
      <c r="E237" s="33"/>
    </row>
    <row r="238" spans="2:18" hidden="1"/>
    <row r="239" spans="2:18" hidden="1"/>
    <row r="240" spans="2:18" hidden="1"/>
    <row r="241" spans="1:18" hidden="1"/>
    <row r="242" spans="1:18" hidden="1"/>
    <row r="243" spans="1:18" hidden="1"/>
    <row r="244" spans="1:18" hidden="1"/>
    <row r="245" spans="1:18" hidden="1"/>
    <row r="246" spans="1:18" hidden="1"/>
    <row r="247" spans="1:18" hidden="1"/>
    <row r="248" spans="1:18" hidden="1"/>
    <row r="249" spans="1:18" hidden="1"/>
    <row r="250" spans="1:18" hidden="1"/>
    <row r="252" spans="1:18">
      <c r="A252" s="23" t="s">
        <v>2</v>
      </c>
    </row>
    <row r="253" spans="1:18">
      <c r="B253" s="25">
        <v>2</v>
      </c>
      <c r="C253" s="23" t="s">
        <v>144</v>
      </c>
      <c r="E253" s="38"/>
    </row>
    <row r="254" spans="1:18">
      <c r="B254" s="25">
        <v>2</v>
      </c>
      <c r="C254" s="42" t="s">
        <v>145</v>
      </c>
      <c r="D254" s="33"/>
      <c r="E254" s="38"/>
    </row>
    <row r="255" spans="1:18">
      <c r="B255" s="25">
        <v>2</v>
      </c>
      <c r="C255" s="33"/>
      <c r="D255" s="33" t="s">
        <v>58</v>
      </c>
      <c r="E255" s="70">
        <f>R198</f>
        <v>0</v>
      </c>
      <c r="F255" s="87">
        <v>0</v>
      </c>
      <c r="G255" s="87">
        <v>0</v>
      </c>
      <c r="H255" s="87">
        <v>0</v>
      </c>
      <c r="I255" s="87">
        <v>0</v>
      </c>
      <c r="J255" s="87">
        <v>0</v>
      </c>
      <c r="K255" s="87">
        <v>0</v>
      </c>
      <c r="L255" s="87">
        <v>0</v>
      </c>
      <c r="M255" s="87">
        <v>0</v>
      </c>
      <c r="N255" s="87">
        <v>0</v>
      </c>
      <c r="O255" s="87">
        <v>0</v>
      </c>
      <c r="P255" s="87">
        <v>0</v>
      </c>
      <c r="Q255" s="87">
        <v>0</v>
      </c>
      <c r="R255" s="87">
        <v>0</v>
      </c>
    </row>
    <row r="256" spans="1:18">
      <c r="B256" s="25">
        <v>2</v>
      </c>
      <c r="C256" s="33"/>
      <c r="D256" s="33" t="s">
        <v>59</v>
      </c>
      <c r="E256" s="70">
        <f>R199</f>
        <v>0</v>
      </c>
      <c r="F256" s="87">
        <v>0</v>
      </c>
      <c r="G256" s="87">
        <v>0</v>
      </c>
      <c r="H256" s="87">
        <v>0</v>
      </c>
      <c r="I256" s="87">
        <v>0</v>
      </c>
      <c r="J256" s="87">
        <v>0</v>
      </c>
      <c r="K256" s="87">
        <v>0</v>
      </c>
      <c r="L256" s="87">
        <v>0</v>
      </c>
      <c r="M256" s="87">
        <v>0</v>
      </c>
      <c r="N256" s="87">
        <v>0</v>
      </c>
      <c r="O256" s="87">
        <v>0</v>
      </c>
      <c r="P256" s="87">
        <v>0</v>
      </c>
      <c r="Q256" s="87">
        <v>0</v>
      </c>
      <c r="R256" s="87">
        <v>0</v>
      </c>
    </row>
    <row r="257" spans="2:18">
      <c r="B257" s="25">
        <v>2</v>
      </c>
      <c r="C257" s="33"/>
      <c r="D257" s="55" t="s">
        <v>205</v>
      </c>
      <c r="E257" s="70">
        <f>R200</f>
        <v>0</v>
      </c>
      <c r="F257" s="87">
        <v>0</v>
      </c>
      <c r="G257" s="87">
        <v>0</v>
      </c>
      <c r="H257" s="87">
        <v>0</v>
      </c>
      <c r="I257" s="87">
        <v>0</v>
      </c>
      <c r="J257" s="87">
        <v>0</v>
      </c>
      <c r="K257" s="87">
        <v>0</v>
      </c>
      <c r="L257" s="87">
        <v>0</v>
      </c>
      <c r="M257" s="87">
        <v>0</v>
      </c>
      <c r="N257" s="87">
        <v>0</v>
      </c>
      <c r="O257" s="87">
        <v>0</v>
      </c>
      <c r="P257" s="87">
        <v>0</v>
      </c>
      <c r="Q257" s="87">
        <v>0</v>
      </c>
      <c r="R257" s="87">
        <v>0</v>
      </c>
    </row>
    <row r="258" spans="2:18">
      <c r="B258" s="25">
        <v>2</v>
      </c>
      <c r="C258" s="33"/>
      <c r="D258" s="65" t="s">
        <v>50</v>
      </c>
      <c r="E258" s="71">
        <f t="shared" ref="E258:R258" si="24">SUM(E255:E257)</f>
        <v>0</v>
      </c>
      <c r="F258" s="67">
        <f t="shared" si="24"/>
        <v>0</v>
      </c>
      <c r="G258" s="67">
        <f t="shared" si="24"/>
        <v>0</v>
      </c>
      <c r="H258" s="67">
        <f t="shared" si="24"/>
        <v>0</v>
      </c>
      <c r="I258" s="67">
        <f t="shared" si="24"/>
        <v>0</v>
      </c>
      <c r="J258" s="67">
        <f t="shared" si="24"/>
        <v>0</v>
      </c>
      <c r="K258" s="67">
        <f t="shared" si="24"/>
        <v>0</v>
      </c>
      <c r="L258" s="67">
        <f t="shared" si="24"/>
        <v>0</v>
      </c>
      <c r="M258" s="67">
        <f t="shared" si="24"/>
        <v>0</v>
      </c>
      <c r="N258" s="67">
        <f t="shared" si="24"/>
        <v>0</v>
      </c>
      <c r="O258" s="67">
        <f t="shared" si="24"/>
        <v>0</v>
      </c>
      <c r="P258" s="67">
        <f t="shared" si="24"/>
        <v>0</v>
      </c>
      <c r="Q258" s="67">
        <f t="shared" si="24"/>
        <v>0</v>
      </c>
      <c r="R258" s="67">
        <f t="shared" si="24"/>
        <v>0</v>
      </c>
    </row>
    <row r="259" spans="2:18">
      <c r="B259" s="25">
        <v>2</v>
      </c>
      <c r="C259" s="33"/>
      <c r="D259" s="33"/>
      <c r="E259" s="70"/>
    </row>
    <row r="260" spans="2:18">
      <c r="B260" s="25">
        <v>2</v>
      </c>
      <c r="C260" s="42" t="s">
        <v>146</v>
      </c>
      <c r="D260" s="33"/>
      <c r="E260" s="70"/>
    </row>
    <row r="261" spans="2:18" ht="13.5" thickBot="1">
      <c r="B261" s="25">
        <v>2</v>
      </c>
      <c r="C261" s="33"/>
      <c r="D261" s="33" t="s">
        <v>165</v>
      </c>
      <c r="E261" s="70">
        <f>R204</f>
        <v>0</v>
      </c>
      <c r="F261" s="87">
        <v>0</v>
      </c>
      <c r="G261" s="87">
        <v>0</v>
      </c>
      <c r="H261" s="87">
        <v>0</v>
      </c>
      <c r="I261" s="87">
        <v>0</v>
      </c>
      <c r="J261" s="87">
        <v>0</v>
      </c>
      <c r="K261" s="87">
        <v>0</v>
      </c>
      <c r="L261" s="87">
        <v>0</v>
      </c>
      <c r="M261" s="87">
        <v>0</v>
      </c>
      <c r="N261" s="87">
        <v>0</v>
      </c>
      <c r="O261" s="87">
        <v>0</v>
      </c>
      <c r="P261" s="87">
        <v>0</v>
      </c>
      <c r="Q261" s="87">
        <v>0</v>
      </c>
      <c r="R261" s="87">
        <v>0</v>
      </c>
    </row>
    <row r="262" spans="2:18" ht="13.5" thickTop="1">
      <c r="B262" s="25">
        <v>2</v>
      </c>
      <c r="C262" s="33"/>
      <c r="D262" s="83" t="s">
        <v>51</v>
      </c>
      <c r="E262" s="72">
        <f t="shared" ref="E262:R262" si="25">SUM(E258,E261)</f>
        <v>0</v>
      </c>
      <c r="F262" s="33">
        <f t="shared" si="25"/>
        <v>0</v>
      </c>
      <c r="G262" s="33">
        <f t="shared" si="25"/>
        <v>0</v>
      </c>
      <c r="H262" s="33">
        <f t="shared" si="25"/>
        <v>0</v>
      </c>
      <c r="I262" s="33">
        <f t="shared" si="25"/>
        <v>0</v>
      </c>
      <c r="J262" s="33">
        <f t="shared" si="25"/>
        <v>0</v>
      </c>
      <c r="K262" s="33">
        <f t="shared" si="25"/>
        <v>0</v>
      </c>
      <c r="L262" s="33">
        <f t="shared" si="25"/>
        <v>0</v>
      </c>
      <c r="M262" s="33">
        <f t="shared" si="25"/>
        <v>0</v>
      </c>
      <c r="N262" s="33">
        <f t="shared" si="25"/>
        <v>0</v>
      </c>
      <c r="O262" s="33">
        <f t="shared" si="25"/>
        <v>0</v>
      </c>
      <c r="P262" s="33">
        <f t="shared" si="25"/>
        <v>0</v>
      </c>
      <c r="Q262" s="33">
        <f t="shared" si="25"/>
        <v>0</v>
      </c>
      <c r="R262" s="33">
        <f t="shared" si="25"/>
        <v>0</v>
      </c>
    </row>
    <row r="263" spans="2:18">
      <c r="B263" s="25">
        <v>2</v>
      </c>
      <c r="C263" s="33"/>
      <c r="D263" s="33"/>
      <c r="E263" s="70"/>
    </row>
    <row r="264" spans="2:18">
      <c r="B264" s="25">
        <v>2</v>
      </c>
      <c r="C264" s="40" t="s">
        <v>147</v>
      </c>
      <c r="D264" s="33"/>
      <c r="E264" s="70"/>
    </row>
    <row r="265" spans="2:18">
      <c r="B265" s="25">
        <v>2</v>
      </c>
      <c r="C265" s="42" t="s">
        <v>148</v>
      </c>
      <c r="D265" s="33"/>
      <c r="E265" s="70"/>
    </row>
    <row r="266" spans="2:18">
      <c r="B266" s="25">
        <v>2</v>
      </c>
      <c r="C266" s="33"/>
      <c r="D266" s="33" t="s">
        <v>16</v>
      </c>
      <c r="E266" s="70">
        <f>R209</f>
        <v>0</v>
      </c>
      <c r="F266" s="87">
        <v>0</v>
      </c>
      <c r="G266" s="87">
        <v>0</v>
      </c>
      <c r="H266" s="87">
        <v>0</v>
      </c>
      <c r="I266" s="87">
        <v>0</v>
      </c>
      <c r="J266" s="87">
        <v>0</v>
      </c>
      <c r="K266" s="87">
        <v>0</v>
      </c>
      <c r="L266" s="87">
        <v>0</v>
      </c>
      <c r="M266" s="87">
        <v>0</v>
      </c>
      <c r="N266" s="87">
        <v>0</v>
      </c>
      <c r="O266" s="87">
        <v>0</v>
      </c>
      <c r="P266" s="87">
        <v>0</v>
      </c>
      <c r="Q266" s="87">
        <v>0</v>
      </c>
      <c r="R266" s="87">
        <v>0</v>
      </c>
    </row>
    <row r="267" spans="2:18">
      <c r="B267" s="25">
        <v>2</v>
      </c>
      <c r="C267" s="33"/>
      <c r="D267" s="33" t="s">
        <v>65</v>
      </c>
      <c r="E267" s="70">
        <f>R210</f>
        <v>0</v>
      </c>
      <c r="F267" s="87">
        <v>0</v>
      </c>
      <c r="G267" s="87">
        <v>0</v>
      </c>
      <c r="H267" s="87">
        <v>0</v>
      </c>
      <c r="I267" s="87">
        <v>0</v>
      </c>
      <c r="J267" s="87">
        <v>0</v>
      </c>
      <c r="K267" s="87">
        <v>0</v>
      </c>
      <c r="L267" s="87">
        <v>0</v>
      </c>
      <c r="M267" s="87">
        <v>0</v>
      </c>
      <c r="N267" s="87">
        <v>0</v>
      </c>
      <c r="O267" s="87">
        <v>0</v>
      </c>
      <c r="P267" s="87">
        <v>0</v>
      </c>
      <c r="Q267" s="87">
        <v>0</v>
      </c>
      <c r="R267" s="87">
        <v>0</v>
      </c>
    </row>
    <row r="268" spans="2:18">
      <c r="B268" s="25">
        <v>2</v>
      </c>
      <c r="C268" s="33"/>
      <c r="D268" s="33" t="s">
        <v>72</v>
      </c>
      <c r="E268" s="70">
        <f>R211</f>
        <v>0</v>
      </c>
      <c r="F268" s="87">
        <v>0</v>
      </c>
      <c r="G268" s="87">
        <v>0</v>
      </c>
      <c r="H268" s="87">
        <v>0</v>
      </c>
      <c r="I268" s="87">
        <v>0</v>
      </c>
      <c r="J268" s="87">
        <v>0</v>
      </c>
      <c r="K268" s="87">
        <v>0</v>
      </c>
      <c r="L268" s="87">
        <v>0</v>
      </c>
      <c r="M268" s="87">
        <v>0</v>
      </c>
      <c r="N268" s="87">
        <v>0</v>
      </c>
      <c r="O268" s="87">
        <v>0</v>
      </c>
      <c r="P268" s="87">
        <v>0</v>
      </c>
      <c r="Q268" s="87">
        <v>0</v>
      </c>
      <c r="R268" s="87">
        <v>0</v>
      </c>
    </row>
    <row r="269" spans="2:18">
      <c r="B269" s="25">
        <v>2</v>
      </c>
      <c r="C269" s="33"/>
      <c r="D269" s="33" t="s">
        <v>84</v>
      </c>
      <c r="E269" s="70">
        <f>R212</f>
        <v>0</v>
      </c>
      <c r="F269" s="87">
        <v>0</v>
      </c>
      <c r="G269" s="87">
        <v>0</v>
      </c>
      <c r="H269" s="87">
        <v>0</v>
      </c>
      <c r="I269" s="87">
        <v>0</v>
      </c>
      <c r="J269" s="87">
        <v>0</v>
      </c>
      <c r="K269" s="87">
        <v>0</v>
      </c>
      <c r="L269" s="87">
        <v>0</v>
      </c>
      <c r="M269" s="87">
        <v>0</v>
      </c>
      <c r="N269" s="87">
        <v>0</v>
      </c>
      <c r="O269" s="87">
        <v>0</v>
      </c>
      <c r="P269" s="87">
        <v>0</v>
      </c>
      <c r="Q269" s="87">
        <v>0</v>
      </c>
      <c r="R269" s="87">
        <v>0</v>
      </c>
    </row>
    <row r="270" spans="2:18">
      <c r="B270" s="25">
        <v>2</v>
      </c>
      <c r="C270" s="33"/>
      <c r="D270" s="65" t="s">
        <v>52</v>
      </c>
      <c r="E270" s="71">
        <f t="shared" ref="E270:R270" si="26">SUM(E266:E269)</f>
        <v>0</v>
      </c>
      <c r="F270" s="67">
        <f t="shared" si="26"/>
        <v>0</v>
      </c>
      <c r="G270" s="67">
        <f t="shared" si="26"/>
        <v>0</v>
      </c>
      <c r="H270" s="67">
        <f t="shared" si="26"/>
        <v>0</v>
      </c>
      <c r="I270" s="67">
        <f t="shared" si="26"/>
        <v>0</v>
      </c>
      <c r="J270" s="67">
        <f t="shared" si="26"/>
        <v>0</v>
      </c>
      <c r="K270" s="67">
        <f t="shared" si="26"/>
        <v>0</v>
      </c>
      <c r="L270" s="67">
        <f t="shared" si="26"/>
        <v>0</v>
      </c>
      <c r="M270" s="67">
        <f t="shared" si="26"/>
        <v>0</v>
      </c>
      <c r="N270" s="67">
        <f t="shared" si="26"/>
        <v>0</v>
      </c>
      <c r="O270" s="67">
        <f t="shared" si="26"/>
        <v>0</v>
      </c>
      <c r="P270" s="67">
        <f t="shared" si="26"/>
        <v>0</v>
      </c>
      <c r="Q270" s="67">
        <f t="shared" si="26"/>
        <v>0</v>
      </c>
      <c r="R270" s="67">
        <f t="shared" si="26"/>
        <v>0</v>
      </c>
    </row>
    <row r="271" spans="2:18">
      <c r="B271" s="25">
        <v>2</v>
      </c>
      <c r="C271" s="33"/>
      <c r="D271" s="33"/>
      <c r="E271" s="70"/>
    </row>
    <row r="272" spans="2:18">
      <c r="B272" s="25">
        <v>2</v>
      </c>
      <c r="C272" s="42" t="s">
        <v>149</v>
      </c>
      <c r="D272" s="33"/>
      <c r="E272" s="70"/>
    </row>
    <row r="273" spans="2:18">
      <c r="B273" s="25">
        <v>2</v>
      </c>
      <c r="C273" s="42"/>
      <c r="D273" s="55" t="s">
        <v>18</v>
      </c>
      <c r="E273" s="70"/>
    </row>
    <row r="274" spans="2:18">
      <c r="B274" s="25">
        <v>2</v>
      </c>
      <c r="C274" s="33"/>
      <c r="D274" s="33" t="s">
        <v>150</v>
      </c>
      <c r="E274" s="70">
        <f>R216</f>
        <v>0</v>
      </c>
      <c r="F274" s="87">
        <v>0</v>
      </c>
      <c r="G274" s="87">
        <v>0</v>
      </c>
      <c r="H274" s="87">
        <v>0</v>
      </c>
      <c r="I274" s="87">
        <v>0</v>
      </c>
      <c r="J274" s="87">
        <v>0</v>
      </c>
      <c r="K274" s="87">
        <v>0</v>
      </c>
      <c r="L274" s="87">
        <v>0</v>
      </c>
      <c r="M274" s="87">
        <v>0</v>
      </c>
      <c r="N274" s="87">
        <v>0</v>
      </c>
      <c r="O274" s="87">
        <v>0</v>
      </c>
      <c r="P274" s="87">
        <v>0</v>
      </c>
      <c r="Q274" s="87">
        <v>0</v>
      </c>
      <c r="R274" s="87">
        <v>0</v>
      </c>
    </row>
    <row r="275" spans="2:18">
      <c r="B275" s="25">
        <v>2</v>
      </c>
      <c r="C275" s="33"/>
      <c r="D275" s="65" t="s">
        <v>53</v>
      </c>
      <c r="E275" s="71">
        <f>SUM(E270,E274:E274)</f>
        <v>0</v>
      </c>
      <c r="F275" s="67">
        <f t="shared" ref="F275:R275" si="27">SUM(F270,F273:F274)</f>
        <v>0</v>
      </c>
      <c r="G275" s="67">
        <f t="shared" si="27"/>
        <v>0</v>
      </c>
      <c r="H275" s="67">
        <f t="shared" si="27"/>
        <v>0</v>
      </c>
      <c r="I275" s="67">
        <f t="shared" si="27"/>
        <v>0</v>
      </c>
      <c r="J275" s="67">
        <f t="shared" si="27"/>
        <v>0</v>
      </c>
      <c r="K275" s="67">
        <f t="shared" si="27"/>
        <v>0</v>
      </c>
      <c r="L275" s="67">
        <f t="shared" si="27"/>
        <v>0</v>
      </c>
      <c r="M275" s="67">
        <f t="shared" si="27"/>
        <v>0</v>
      </c>
      <c r="N275" s="67">
        <f t="shared" si="27"/>
        <v>0</v>
      </c>
      <c r="O275" s="67">
        <f t="shared" si="27"/>
        <v>0</v>
      </c>
      <c r="P275" s="67">
        <f t="shared" si="27"/>
        <v>0</v>
      </c>
      <c r="Q275" s="67">
        <f t="shared" si="27"/>
        <v>0</v>
      </c>
      <c r="R275" s="67">
        <f t="shared" si="27"/>
        <v>0</v>
      </c>
    </row>
    <row r="276" spans="2:18">
      <c r="B276" s="25">
        <v>2</v>
      </c>
      <c r="C276" s="33"/>
      <c r="D276" s="33"/>
      <c r="E276" s="70"/>
    </row>
    <row r="277" spans="2:18">
      <c r="B277" s="25">
        <v>2</v>
      </c>
      <c r="C277" s="40" t="s">
        <v>151</v>
      </c>
      <c r="D277" s="33"/>
      <c r="E277" s="70"/>
    </row>
    <row r="278" spans="2:18">
      <c r="B278" s="25">
        <v>2</v>
      </c>
      <c r="C278" s="33"/>
      <c r="D278" s="33" t="s">
        <v>48</v>
      </c>
      <c r="E278" s="70">
        <f>R220</f>
        <v>0</v>
      </c>
      <c r="F278" s="87">
        <v>0</v>
      </c>
      <c r="G278" s="87">
        <v>0</v>
      </c>
      <c r="H278" s="87">
        <v>0</v>
      </c>
      <c r="I278" s="87">
        <v>0</v>
      </c>
      <c r="J278" s="87">
        <v>0</v>
      </c>
      <c r="K278" s="87">
        <v>0</v>
      </c>
      <c r="L278" s="87">
        <v>0</v>
      </c>
      <c r="M278" s="87">
        <v>0</v>
      </c>
      <c r="N278" s="87">
        <v>0</v>
      </c>
      <c r="O278" s="87">
        <v>0</v>
      </c>
      <c r="P278" s="87">
        <v>0</v>
      </c>
      <c r="Q278" s="87">
        <v>0</v>
      </c>
      <c r="R278" s="87">
        <v>0</v>
      </c>
    </row>
    <row r="279" spans="2:18">
      <c r="B279" s="25">
        <v>2</v>
      </c>
      <c r="C279" s="33"/>
      <c r="D279" s="33" t="s">
        <v>121</v>
      </c>
      <c r="E279" s="70">
        <f>R221</f>
        <v>0</v>
      </c>
      <c r="F279" s="87">
        <v>0</v>
      </c>
      <c r="G279" s="87">
        <v>0</v>
      </c>
      <c r="H279" s="87">
        <v>0</v>
      </c>
      <c r="I279" s="87">
        <v>0</v>
      </c>
      <c r="J279" s="87">
        <v>0</v>
      </c>
      <c r="K279" s="87">
        <v>0</v>
      </c>
      <c r="L279" s="87">
        <v>0</v>
      </c>
      <c r="M279" s="87">
        <v>0</v>
      </c>
      <c r="N279" s="87">
        <v>0</v>
      </c>
      <c r="O279" s="87">
        <v>0</v>
      </c>
      <c r="P279" s="87">
        <v>0</v>
      </c>
      <c r="Q279" s="87">
        <v>0</v>
      </c>
      <c r="R279" s="87">
        <v>0</v>
      </c>
    </row>
    <row r="280" spans="2:18" ht="13.5" thickBot="1">
      <c r="B280" s="25">
        <v>2</v>
      </c>
      <c r="C280" s="33"/>
      <c r="D280" s="65" t="s">
        <v>54</v>
      </c>
      <c r="E280" s="71">
        <f t="shared" ref="E280:R280" si="28">SUM(E278:E279)</f>
        <v>0</v>
      </c>
      <c r="F280" s="67">
        <f t="shared" si="28"/>
        <v>0</v>
      </c>
      <c r="G280" s="67">
        <f t="shared" si="28"/>
        <v>0</v>
      </c>
      <c r="H280" s="67">
        <f t="shared" si="28"/>
        <v>0</v>
      </c>
      <c r="I280" s="67">
        <f t="shared" si="28"/>
        <v>0</v>
      </c>
      <c r="J280" s="67">
        <f t="shared" si="28"/>
        <v>0</v>
      </c>
      <c r="K280" s="67">
        <f t="shared" si="28"/>
        <v>0</v>
      </c>
      <c r="L280" s="67">
        <f t="shared" si="28"/>
        <v>0</v>
      </c>
      <c r="M280" s="67">
        <f t="shared" si="28"/>
        <v>0</v>
      </c>
      <c r="N280" s="67">
        <f t="shared" si="28"/>
        <v>0</v>
      </c>
      <c r="O280" s="67">
        <f t="shared" si="28"/>
        <v>0</v>
      </c>
      <c r="P280" s="67">
        <f t="shared" si="28"/>
        <v>0</v>
      </c>
      <c r="Q280" s="67">
        <f t="shared" si="28"/>
        <v>0</v>
      </c>
      <c r="R280" s="67">
        <f t="shared" si="28"/>
        <v>0</v>
      </c>
    </row>
    <row r="281" spans="2:18" ht="13.5" thickTop="1">
      <c r="B281" s="25">
        <v>2</v>
      </c>
      <c r="C281" s="33"/>
      <c r="D281" s="83" t="s">
        <v>206</v>
      </c>
      <c r="E281" s="72">
        <f t="shared" ref="E281:R281" si="29">SUM(E275,E280)</f>
        <v>0</v>
      </c>
      <c r="F281" s="68">
        <f t="shared" si="29"/>
        <v>0</v>
      </c>
      <c r="G281" s="68">
        <f t="shared" si="29"/>
        <v>0</v>
      </c>
      <c r="H281" s="68">
        <f t="shared" si="29"/>
        <v>0</v>
      </c>
      <c r="I281" s="68">
        <f t="shared" si="29"/>
        <v>0</v>
      </c>
      <c r="J281" s="68">
        <f t="shared" si="29"/>
        <v>0</v>
      </c>
      <c r="K281" s="68">
        <f t="shared" si="29"/>
        <v>0</v>
      </c>
      <c r="L281" s="68">
        <f t="shared" si="29"/>
        <v>0</v>
      </c>
      <c r="M281" s="68">
        <f t="shared" si="29"/>
        <v>0</v>
      </c>
      <c r="N281" s="68">
        <f t="shared" si="29"/>
        <v>0</v>
      </c>
      <c r="O281" s="68">
        <f t="shared" si="29"/>
        <v>0</v>
      </c>
      <c r="P281" s="68">
        <f t="shared" si="29"/>
        <v>0</v>
      </c>
      <c r="Q281" s="68">
        <f t="shared" si="29"/>
        <v>0</v>
      </c>
      <c r="R281" s="68">
        <f t="shared" si="29"/>
        <v>0</v>
      </c>
    </row>
    <row r="282" spans="2:18">
      <c r="B282" s="25">
        <v>2</v>
      </c>
      <c r="C282" s="33"/>
      <c r="D282" s="33"/>
      <c r="E282" s="70"/>
    </row>
    <row r="283" spans="2:18">
      <c r="B283" s="25">
        <v>2</v>
      </c>
      <c r="C283" s="33"/>
      <c r="D283" s="69" t="s">
        <v>207</v>
      </c>
      <c r="E283" s="85">
        <f t="shared" ref="E283:R283" si="30">E281-E262</f>
        <v>0</v>
      </c>
      <c r="F283" s="84">
        <f t="shared" si="30"/>
        <v>0</v>
      </c>
      <c r="G283" s="84">
        <f t="shared" si="30"/>
        <v>0</v>
      </c>
      <c r="H283" s="84">
        <f t="shared" si="30"/>
        <v>0</v>
      </c>
      <c r="I283" s="84">
        <f t="shared" si="30"/>
        <v>0</v>
      </c>
      <c r="J283" s="84">
        <f t="shared" si="30"/>
        <v>0</v>
      </c>
      <c r="K283" s="84">
        <f t="shared" si="30"/>
        <v>0</v>
      </c>
      <c r="L283" s="84">
        <f t="shared" si="30"/>
        <v>0</v>
      </c>
      <c r="M283" s="84">
        <f t="shared" si="30"/>
        <v>0</v>
      </c>
      <c r="N283" s="84">
        <f t="shared" si="30"/>
        <v>0</v>
      </c>
      <c r="O283" s="84">
        <f t="shared" si="30"/>
        <v>0</v>
      </c>
      <c r="P283" s="84">
        <f t="shared" si="30"/>
        <v>0</v>
      </c>
      <c r="Q283" s="84">
        <f t="shared" si="30"/>
        <v>0</v>
      </c>
      <c r="R283" s="84">
        <f t="shared" si="30"/>
        <v>0</v>
      </c>
    </row>
    <row r="284" spans="2:18">
      <c r="C284" s="33"/>
      <c r="D284" s="33"/>
      <c r="E284" s="63"/>
    </row>
    <row r="285" spans="2:18">
      <c r="B285" s="25">
        <v>2</v>
      </c>
      <c r="C285" s="40" t="s">
        <v>20</v>
      </c>
      <c r="D285" s="33"/>
      <c r="E285" s="33"/>
    </row>
    <row r="286" spans="2:18">
      <c r="B286" s="25">
        <v>2</v>
      </c>
      <c r="C286" s="33"/>
      <c r="D286" s="33" t="s">
        <v>118</v>
      </c>
      <c r="E286" s="33"/>
      <c r="F286" s="87">
        <v>0</v>
      </c>
      <c r="G286" s="87">
        <v>0</v>
      </c>
      <c r="H286" s="87">
        <v>0</v>
      </c>
      <c r="I286" s="87">
        <v>0</v>
      </c>
      <c r="J286" s="87">
        <v>0</v>
      </c>
      <c r="K286" s="87">
        <v>0</v>
      </c>
      <c r="L286" s="87">
        <v>0</v>
      </c>
      <c r="M286" s="87">
        <v>0</v>
      </c>
      <c r="N286" s="87">
        <v>0</v>
      </c>
      <c r="O286" s="87">
        <v>0</v>
      </c>
      <c r="P286" s="87">
        <v>0</v>
      </c>
      <c r="Q286" s="87">
        <v>0</v>
      </c>
      <c r="R286" s="87">
        <v>0</v>
      </c>
    </row>
    <row r="287" spans="2:18" hidden="1">
      <c r="E287" s="63"/>
    </row>
    <row r="288" spans="2:18" hidden="1">
      <c r="E288" s="63"/>
    </row>
    <row r="289" spans="5:5" hidden="1">
      <c r="E289" s="63"/>
    </row>
    <row r="290" spans="5:5" hidden="1">
      <c r="E290" s="63"/>
    </row>
    <row r="291" spans="5:5" hidden="1">
      <c r="E291" s="63"/>
    </row>
    <row r="292" spans="5:5" hidden="1">
      <c r="E292" s="63"/>
    </row>
    <row r="293" spans="5:5" hidden="1">
      <c r="E293" s="63"/>
    </row>
    <row r="294" spans="5:5" hidden="1">
      <c r="E294" s="63"/>
    </row>
    <row r="295" spans="5:5" hidden="1">
      <c r="E295" s="63"/>
    </row>
    <row r="296" spans="5:5" hidden="1">
      <c r="E296" s="63"/>
    </row>
    <row r="297" spans="5:5" hidden="1">
      <c r="E297" s="63"/>
    </row>
    <row r="298" spans="5:5" hidden="1">
      <c r="E298" s="63"/>
    </row>
    <row r="299" spans="5:5" hidden="1">
      <c r="E299" s="63"/>
    </row>
    <row r="300" spans="5:5" hidden="1">
      <c r="E300" s="63"/>
    </row>
    <row r="301" spans="5:5" hidden="1">
      <c r="E301" s="63"/>
    </row>
    <row r="302" spans="5:5" hidden="1">
      <c r="E302" s="63"/>
    </row>
    <row r="303" spans="5:5" hidden="1">
      <c r="E303" s="63"/>
    </row>
    <row r="304" spans="5:5" hidden="1">
      <c r="E304" s="63"/>
    </row>
    <row r="305" spans="1:18" hidden="1">
      <c r="E305" s="63"/>
    </row>
    <row r="306" spans="1:18" hidden="1">
      <c r="E306" s="63"/>
    </row>
    <row r="307" spans="1:18" hidden="1">
      <c r="E307" s="63"/>
    </row>
    <row r="308" spans="1:18">
      <c r="E308" s="63"/>
    </row>
    <row r="309" spans="1:18">
      <c r="A309" s="23" t="s">
        <v>4</v>
      </c>
      <c r="E309" s="63"/>
    </row>
    <row r="310" spans="1:18">
      <c r="B310" s="25">
        <v>3</v>
      </c>
      <c r="C310" s="23" t="s">
        <v>144</v>
      </c>
      <c r="E310" s="38"/>
    </row>
    <row r="311" spans="1:18">
      <c r="B311" s="25">
        <v>3</v>
      </c>
      <c r="C311" s="42" t="s">
        <v>145</v>
      </c>
      <c r="D311" s="33"/>
      <c r="E311" s="38"/>
    </row>
    <row r="312" spans="1:18">
      <c r="B312" s="25">
        <v>3</v>
      </c>
      <c r="C312" s="33"/>
      <c r="D312" s="33" t="s">
        <v>58</v>
      </c>
      <c r="E312" s="70">
        <f>R255</f>
        <v>0</v>
      </c>
      <c r="F312" s="87">
        <v>0</v>
      </c>
      <c r="G312" s="87">
        <v>0</v>
      </c>
      <c r="H312" s="87">
        <v>0</v>
      </c>
      <c r="I312" s="87">
        <v>0</v>
      </c>
      <c r="J312" s="87">
        <v>0</v>
      </c>
      <c r="K312" s="87">
        <v>0</v>
      </c>
      <c r="L312" s="87">
        <v>0</v>
      </c>
      <c r="M312" s="87">
        <v>0</v>
      </c>
      <c r="N312" s="87">
        <v>0</v>
      </c>
      <c r="O312" s="87">
        <v>0</v>
      </c>
      <c r="P312" s="87">
        <v>0</v>
      </c>
      <c r="Q312" s="87">
        <v>0</v>
      </c>
      <c r="R312" s="87">
        <v>0</v>
      </c>
    </row>
    <row r="313" spans="1:18">
      <c r="B313" s="25">
        <v>3</v>
      </c>
      <c r="C313" s="33"/>
      <c r="D313" s="33" t="s">
        <v>59</v>
      </c>
      <c r="E313" s="70">
        <f>R256</f>
        <v>0</v>
      </c>
      <c r="F313" s="87">
        <v>0</v>
      </c>
      <c r="G313" s="87">
        <v>0</v>
      </c>
      <c r="H313" s="87">
        <v>0</v>
      </c>
      <c r="I313" s="87">
        <v>0</v>
      </c>
      <c r="J313" s="87">
        <v>0</v>
      </c>
      <c r="K313" s="87">
        <v>0</v>
      </c>
      <c r="L313" s="87">
        <v>0</v>
      </c>
      <c r="M313" s="87">
        <v>0</v>
      </c>
      <c r="N313" s="87">
        <v>0</v>
      </c>
      <c r="O313" s="87">
        <v>0</v>
      </c>
      <c r="P313" s="87">
        <v>0</v>
      </c>
      <c r="Q313" s="87">
        <v>0</v>
      </c>
      <c r="R313" s="87">
        <v>0</v>
      </c>
    </row>
    <row r="314" spans="1:18">
      <c r="B314" s="25">
        <v>3</v>
      </c>
      <c r="C314" s="33"/>
      <c r="D314" s="55" t="s">
        <v>205</v>
      </c>
      <c r="E314" s="70">
        <f>R257</f>
        <v>0</v>
      </c>
      <c r="F314" s="87">
        <v>0</v>
      </c>
      <c r="G314" s="87">
        <v>0</v>
      </c>
      <c r="H314" s="87">
        <v>0</v>
      </c>
      <c r="I314" s="87">
        <v>0</v>
      </c>
      <c r="J314" s="87">
        <v>0</v>
      </c>
      <c r="K314" s="87">
        <v>0</v>
      </c>
      <c r="L314" s="87">
        <v>0</v>
      </c>
      <c r="M314" s="87">
        <v>0</v>
      </c>
      <c r="N314" s="87">
        <v>0</v>
      </c>
      <c r="O314" s="87">
        <v>0</v>
      </c>
      <c r="P314" s="87">
        <v>0</v>
      </c>
      <c r="Q314" s="87">
        <v>0</v>
      </c>
      <c r="R314" s="87">
        <v>0</v>
      </c>
    </row>
    <row r="315" spans="1:18">
      <c r="B315" s="25">
        <v>3</v>
      </c>
      <c r="C315" s="33"/>
      <c r="D315" s="65" t="s">
        <v>50</v>
      </c>
      <c r="E315" s="71">
        <f t="shared" ref="E315:R315" si="31">SUM(E312:E314)</f>
        <v>0</v>
      </c>
      <c r="F315" s="67">
        <f t="shared" si="31"/>
        <v>0</v>
      </c>
      <c r="G315" s="67">
        <f t="shared" si="31"/>
        <v>0</v>
      </c>
      <c r="H315" s="67">
        <f t="shared" si="31"/>
        <v>0</v>
      </c>
      <c r="I315" s="67">
        <f t="shared" si="31"/>
        <v>0</v>
      </c>
      <c r="J315" s="67">
        <f t="shared" si="31"/>
        <v>0</v>
      </c>
      <c r="K315" s="67">
        <f t="shared" si="31"/>
        <v>0</v>
      </c>
      <c r="L315" s="67">
        <f t="shared" si="31"/>
        <v>0</v>
      </c>
      <c r="M315" s="67">
        <f t="shared" si="31"/>
        <v>0</v>
      </c>
      <c r="N315" s="67">
        <f t="shared" si="31"/>
        <v>0</v>
      </c>
      <c r="O315" s="67">
        <f t="shared" si="31"/>
        <v>0</v>
      </c>
      <c r="P315" s="67">
        <f t="shared" si="31"/>
        <v>0</v>
      </c>
      <c r="Q315" s="67">
        <f t="shared" si="31"/>
        <v>0</v>
      </c>
      <c r="R315" s="67">
        <f t="shared" si="31"/>
        <v>0</v>
      </c>
    </row>
    <row r="316" spans="1:18">
      <c r="B316" s="25">
        <v>3</v>
      </c>
      <c r="C316" s="33"/>
      <c r="D316" s="33"/>
      <c r="E316" s="70"/>
    </row>
    <row r="317" spans="1:18">
      <c r="B317" s="25">
        <v>3</v>
      </c>
      <c r="C317" s="42" t="s">
        <v>146</v>
      </c>
      <c r="D317" s="33"/>
      <c r="E317" s="70"/>
    </row>
    <row r="318" spans="1:18" ht="13.5" thickBot="1">
      <c r="B318" s="25">
        <v>3</v>
      </c>
      <c r="C318" s="33"/>
      <c r="D318" s="33" t="s">
        <v>165</v>
      </c>
      <c r="E318" s="70">
        <f>R261</f>
        <v>0</v>
      </c>
      <c r="F318" s="87">
        <v>0</v>
      </c>
      <c r="G318" s="87">
        <v>0</v>
      </c>
      <c r="H318" s="87">
        <v>0</v>
      </c>
      <c r="I318" s="87">
        <v>0</v>
      </c>
      <c r="J318" s="87">
        <v>0</v>
      </c>
      <c r="K318" s="87">
        <v>0</v>
      </c>
      <c r="L318" s="87">
        <v>0</v>
      </c>
      <c r="M318" s="87">
        <v>0</v>
      </c>
      <c r="N318" s="87">
        <v>0</v>
      </c>
      <c r="O318" s="87">
        <v>0</v>
      </c>
      <c r="P318" s="87">
        <v>0</v>
      </c>
      <c r="Q318" s="87">
        <v>0</v>
      </c>
      <c r="R318" s="87">
        <v>0</v>
      </c>
    </row>
    <row r="319" spans="1:18" ht="13.5" thickTop="1">
      <c r="B319" s="25">
        <v>3</v>
      </c>
      <c r="C319" s="33"/>
      <c r="D319" s="83" t="s">
        <v>51</v>
      </c>
      <c r="E319" s="72">
        <f t="shared" ref="E319:R319" si="32">SUM(E315,E318)</f>
        <v>0</v>
      </c>
      <c r="F319" s="33">
        <f t="shared" si="32"/>
        <v>0</v>
      </c>
      <c r="G319" s="33">
        <f t="shared" si="32"/>
        <v>0</v>
      </c>
      <c r="H319" s="33">
        <f t="shared" si="32"/>
        <v>0</v>
      </c>
      <c r="I319" s="33">
        <f t="shared" si="32"/>
        <v>0</v>
      </c>
      <c r="J319" s="33">
        <f t="shared" si="32"/>
        <v>0</v>
      </c>
      <c r="K319" s="33">
        <f t="shared" si="32"/>
        <v>0</v>
      </c>
      <c r="L319" s="33">
        <f t="shared" si="32"/>
        <v>0</v>
      </c>
      <c r="M319" s="33">
        <f t="shared" si="32"/>
        <v>0</v>
      </c>
      <c r="N319" s="33">
        <f t="shared" si="32"/>
        <v>0</v>
      </c>
      <c r="O319" s="33">
        <f t="shared" si="32"/>
        <v>0</v>
      </c>
      <c r="P319" s="33">
        <f t="shared" si="32"/>
        <v>0</v>
      </c>
      <c r="Q319" s="33">
        <f t="shared" si="32"/>
        <v>0</v>
      </c>
      <c r="R319" s="33">
        <f t="shared" si="32"/>
        <v>0</v>
      </c>
    </row>
    <row r="320" spans="1:18">
      <c r="B320" s="25">
        <v>3</v>
      </c>
      <c r="C320" s="33"/>
      <c r="D320" s="33"/>
      <c r="E320" s="70"/>
    </row>
    <row r="321" spans="2:18">
      <c r="B321" s="25">
        <v>3</v>
      </c>
      <c r="C321" s="40" t="s">
        <v>147</v>
      </c>
      <c r="D321" s="33"/>
      <c r="E321" s="70"/>
    </row>
    <row r="322" spans="2:18">
      <c r="B322" s="25">
        <v>3</v>
      </c>
      <c r="C322" s="42" t="s">
        <v>148</v>
      </c>
      <c r="D322" s="33"/>
      <c r="E322" s="70"/>
    </row>
    <row r="323" spans="2:18">
      <c r="B323" s="25">
        <v>3</v>
      </c>
      <c r="C323" s="33"/>
      <c r="D323" s="33" t="s">
        <v>16</v>
      </c>
      <c r="E323" s="70">
        <f>R266</f>
        <v>0</v>
      </c>
      <c r="F323" s="87">
        <v>0</v>
      </c>
      <c r="G323" s="87">
        <v>0</v>
      </c>
      <c r="H323" s="87">
        <v>0</v>
      </c>
      <c r="I323" s="87">
        <v>0</v>
      </c>
      <c r="J323" s="87">
        <v>0</v>
      </c>
      <c r="K323" s="87">
        <v>0</v>
      </c>
      <c r="L323" s="87">
        <v>0</v>
      </c>
      <c r="M323" s="87">
        <v>0</v>
      </c>
      <c r="N323" s="87">
        <v>0</v>
      </c>
      <c r="O323" s="87">
        <v>0</v>
      </c>
      <c r="P323" s="87">
        <v>0</v>
      </c>
      <c r="Q323" s="87">
        <v>0</v>
      </c>
      <c r="R323" s="87">
        <v>0</v>
      </c>
    </row>
    <row r="324" spans="2:18">
      <c r="B324" s="25">
        <v>3</v>
      </c>
      <c r="C324" s="33"/>
      <c r="D324" s="33" t="s">
        <v>65</v>
      </c>
      <c r="E324" s="70">
        <f>R267</f>
        <v>0</v>
      </c>
      <c r="F324" s="87">
        <v>0</v>
      </c>
      <c r="G324" s="87">
        <v>0</v>
      </c>
      <c r="H324" s="87">
        <v>0</v>
      </c>
      <c r="I324" s="87">
        <v>0</v>
      </c>
      <c r="J324" s="87">
        <v>0</v>
      </c>
      <c r="K324" s="87">
        <v>0</v>
      </c>
      <c r="L324" s="87">
        <v>0</v>
      </c>
      <c r="M324" s="87">
        <v>0</v>
      </c>
      <c r="N324" s="87">
        <v>0</v>
      </c>
      <c r="O324" s="87">
        <v>0</v>
      </c>
      <c r="P324" s="87">
        <v>0</v>
      </c>
      <c r="Q324" s="87">
        <v>0</v>
      </c>
      <c r="R324" s="87">
        <v>0</v>
      </c>
    </row>
    <row r="325" spans="2:18">
      <c r="B325" s="25">
        <v>3</v>
      </c>
      <c r="C325" s="33"/>
      <c r="D325" s="33" t="s">
        <v>72</v>
      </c>
      <c r="E325" s="70">
        <f>R268</f>
        <v>0</v>
      </c>
      <c r="F325" s="87">
        <v>0</v>
      </c>
      <c r="G325" s="87">
        <v>0</v>
      </c>
      <c r="H325" s="87">
        <v>0</v>
      </c>
      <c r="I325" s="87">
        <v>0</v>
      </c>
      <c r="J325" s="87">
        <v>0</v>
      </c>
      <c r="K325" s="87">
        <v>0</v>
      </c>
      <c r="L325" s="87">
        <v>0</v>
      </c>
      <c r="M325" s="87">
        <v>0</v>
      </c>
      <c r="N325" s="87">
        <v>0</v>
      </c>
      <c r="O325" s="87">
        <v>0</v>
      </c>
      <c r="P325" s="87">
        <v>0</v>
      </c>
      <c r="Q325" s="87">
        <v>0</v>
      </c>
      <c r="R325" s="87">
        <v>0</v>
      </c>
    </row>
    <row r="326" spans="2:18">
      <c r="B326" s="25">
        <v>3</v>
      </c>
      <c r="C326" s="33"/>
      <c r="D326" s="33" t="s">
        <v>84</v>
      </c>
      <c r="E326" s="70">
        <f>R269</f>
        <v>0</v>
      </c>
      <c r="F326" s="87">
        <v>0</v>
      </c>
      <c r="G326" s="87">
        <v>0</v>
      </c>
      <c r="H326" s="87">
        <v>0</v>
      </c>
      <c r="I326" s="87">
        <v>0</v>
      </c>
      <c r="J326" s="87">
        <v>0</v>
      </c>
      <c r="K326" s="87">
        <v>0</v>
      </c>
      <c r="L326" s="87">
        <v>0</v>
      </c>
      <c r="M326" s="87">
        <v>0</v>
      </c>
      <c r="N326" s="87">
        <v>0</v>
      </c>
      <c r="O326" s="87">
        <v>0</v>
      </c>
      <c r="P326" s="87">
        <v>0</v>
      </c>
      <c r="Q326" s="87">
        <v>0</v>
      </c>
      <c r="R326" s="87">
        <v>0</v>
      </c>
    </row>
    <row r="327" spans="2:18">
      <c r="B327" s="25">
        <v>3</v>
      </c>
      <c r="C327" s="33"/>
      <c r="D327" s="65" t="s">
        <v>52</v>
      </c>
      <c r="E327" s="71">
        <f t="shared" ref="E327:R327" si="33">SUM(E323:E326)</f>
        <v>0</v>
      </c>
      <c r="F327" s="67">
        <f t="shared" si="33"/>
        <v>0</v>
      </c>
      <c r="G327" s="67">
        <f t="shared" si="33"/>
        <v>0</v>
      </c>
      <c r="H327" s="67">
        <f t="shared" si="33"/>
        <v>0</v>
      </c>
      <c r="I327" s="67">
        <f t="shared" si="33"/>
        <v>0</v>
      </c>
      <c r="J327" s="67">
        <f t="shared" si="33"/>
        <v>0</v>
      </c>
      <c r="K327" s="67">
        <f t="shared" si="33"/>
        <v>0</v>
      </c>
      <c r="L327" s="67">
        <f t="shared" si="33"/>
        <v>0</v>
      </c>
      <c r="M327" s="67">
        <f t="shared" si="33"/>
        <v>0</v>
      </c>
      <c r="N327" s="67">
        <f t="shared" si="33"/>
        <v>0</v>
      </c>
      <c r="O327" s="67">
        <f t="shared" si="33"/>
        <v>0</v>
      </c>
      <c r="P327" s="67">
        <f t="shared" si="33"/>
        <v>0</v>
      </c>
      <c r="Q327" s="67">
        <f t="shared" si="33"/>
        <v>0</v>
      </c>
      <c r="R327" s="67">
        <f t="shared" si="33"/>
        <v>0</v>
      </c>
    </row>
    <row r="328" spans="2:18">
      <c r="B328" s="25">
        <v>3</v>
      </c>
      <c r="C328" s="33"/>
      <c r="D328" s="33"/>
      <c r="E328" s="70"/>
    </row>
    <row r="329" spans="2:18">
      <c r="B329" s="25">
        <v>3</v>
      </c>
      <c r="C329" s="42" t="s">
        <v>149</v>
      </c>
      <c r="D329" s="33"/>
      <c r="E329" s="70"/>
    </row>
    <row r="330" spans="2:18">
      <c r="B330" s="25">
        <v>3</v>
      </c>
      <c r="C330" s="42"/>
      <c r="D330" s="55" t="s">
        <v>18</v>
      </c>
      <c r="E330" s="70"/>
    </row>
    <row r="331" spans="2:18">
      <c r="B331" s="25">
        <v>3</v>
      </c>
      <c r="C331" s="33"/>
      <c r="D331" s="33" t="s">
        <v>150</v>
      </c>
      <c r="E331" s="70">
        <f>R273</f>
        <v>0</v>
      </c>
      <c r="F331" s="87">
        <v>0</v>
      </c>
      <c r="G331" s="87">
        <v>0</v>
      </c>
      <c r="H331" s="87">
        <v>0</v>
      </c>
      <c r="I331" s="87">
        <v>0</v>
      </c>
      <c r="J331" s="87">
        <v>0</v>
      </c>
      <c r="K331" s="87">
        <v>0</v>
      </c>
      <c r="L331" s="87">
        <v>0</v>
      </c>
      <c r="M331" s="87">
        <v>0</v>
      </c>
      <c r="N331" s="87">
        <v>0</v>
      </c>
      <c r="O331" s="87">
        <v>0</v>
      </c>
      <c r="P331" s="87">
        <v>0</v>
      </c>
      <c r="Q331" s="87">
        <v>0</v>
      </c>
      <c r="R331" s="87">
        <v>0</v>
      </c>
    </row>
    <row r="332" spans="2:18">
      <c r="B332" s="25">
        <v>3</v>
      </c>
      <c r="C332" s="33"/>
      <c r="D332" s="65" t="s">
        <v>53</v>
      </c>
      <c r="E332" s="71">
        <f>SUM(E327,E331:E331)</f>
        <v>0</v>
      </c>
      <c r="F332" s="67">
        <f t="shared" ref="F332:R332" si="34">SUM(F327,F330:F331)</f>
        <v>0</v>
      </c>
      <c r="G332" s="67">
        <f t="shared" si="34"/>
        <v>0</v>
      </c>
      <c r="H332" s="67">
        <f t="shared" si="34"/>
        <v>0</v>
      </c>
      <c r="I332" s="67">
        <f t="shared" si="34"/>
        <v>0</v>
      </c>
      <c r="J332" s="67">
        <f t="shared" si="34"/>
        <v>0</v>
      </c>
      <c r="K332" s="67">
        <f t="shared" si="34"/>
        <v>0</v>
      </c>
      <c r="L332" s="67">
        <f t="shared" si="34"/>
        <v>0</v>
      </c>
      <c r="M332" s="67">
        <f t="shared" si="34"/>
        <v>0</v>
      </c>
      <c r="N332" s="67">
        <f t="shared" si="34"/>
        <v>0</v>
      </c>
      <c r="O332" s="67">
        <f t="shared" si="34"/>
        <v>0</v>
      </c>
      <c r="P332" s="67">
        <f t="shared" si="34"/>
        <v>0</v>
      </c>
      <c r="Q332" s="67">
        <f t="shared" si="34"/>
        <v>0</v>
      </c>
      <c r="R332" s="67">
        <f t="shared" si="34"/>
        <v>0</v>
      </c>
    </row>
    <row r="333" spans="2:18">
      <c r="B333" s="25">
        <v>3</v>
      </c>
      <c r="C333" s="33"/>
      <c r="D333" s="33"/>
      <c r="E333" s="70"/>
    </row>
    <row r="334" spans="2:18">
      <c r="B334" s="25">
        <v>3</v>
      </c>
      <c r="C334" s="40" t="s">
        <v>151</v>
      </c>
      <c r="D334" s="33"/>
      <c r="E334" s="70"/>
    </row>
    <row r="335" spans="2:18">
      <c r="B335" s="25">
        <v>3</v>
      </c>
      <c r="C335" s="33"/>
      <c r="D335" s="33" t="s">
        <v>48</v>
      </c>
      <c r="E335" s="70">
        <f>R277</f>
        <v>0</v>
      </c>
      <c r="F335" s="87">
        <v>0</v>
      </c>
      <c r="G335" s="87">
        <v>0</v>
      </c>
      <c r="H335" s="87">
        <v>0</v>
      </c>
      <c r="I335" s="87">
        <v>0</v>
      </c>
      <c r="J335" s="87">
        <v>0</v>
      </c>
      <c r="K335" s="87">
        <v>0</v>
      </c>
      <c r="L335" s="87">
        <v>0</v>
      </c>
      <c r="M335" s="87">
        <v>0</v>
      </c>
      <c r="N335" s="87">
        <v>0</v>
      </c>
      <c r="O335" s="87">
        <v>0</v>
      </c>
      <c r="P335" s="87">
        <v>0</v>
      </c>
      <c r="Q335" s="87">
        <v>0</v>
      </c>
      <c r="R335" s="87">
        <v>0</v>
      </c>
    </row>
    <row r="336" spans="2:18">
      <c r="B336" s="25">
        <v>3</v>
      </c>
      <c r="C336" s="33"/>
      <c r="D336" s="33" t="s">
        <v>121</v>
      </c>
      <c r="E336" s="70">
        <f>R278</f>
        <v>0</v>
      </c>
      <c r="F336" s="87">
        <v>0</v>
      </c>
      <c r="G336" s="87">
        <v>0</v>
      </c>
      <c r="H336" s="87">
        <v>0</v>
      </c>
      <c r="I336" s="87">
        <v>0</v>
      </c>
      <c r="J336" s="87">
        <v>0</v>
      </c>
      <c r="K336" s="87">
        <v>0</v>
      </c>
      <c r="L336" s="87">
        <v>0</v>
      </c>
      <c r="M336" s="87">
        <v>0</v>
      </c>
      <c r="N336" s="87">
        <v>0</v>
      </c>
      <c r="O336" s="87">
        <v>0</v>
      </c>
      <c r="P336" s="87">
        <v>0</v>
      </c>
      <c r="Q336" s="87">
        <v>0</v>
      </c>
      <c r="R336" s="87">
        <v>0</v>
      </c>
    </row>
    <row r="337" spans="2:18" ht="13.5" thickBot="1">
      <c r="B337" s="25">
        <v>3</v>
      </c>
      <c r="C337" s="33"/>
      <c r="D337" s="65" t="s">
        <v>54</v>
      </c>
      <c r="E337" s="71">
        <f t="shared" ref="E337:R337" si="35">SUM(E335:E336)</f>
        <v>0</v>
      </c>
      <c r="F337" s="67">
        <f t="shared" si="35"/>
        <v>0</v>
      </c>
      <c r="G337" s="67">
        <f t="shared" si="35"/>
        <v>0</v>
      </c>
      <c r="H337" s="67">
        <f t="shared" si="35"/>
        <v>0</v>
      </c>
      <c r="I337" s="67">
        <f t="shared" si="35"/>
        <v>0</v>
      </c>
      <c r="J337" s="67">
        <f t="shared" si="35"/>
        <v>0</v>
      </c>
      <c r="K337" s="67">
        <f t="shared" si="35"/>
        <v>0</v>
      </c>
      <c r="L337" s="67">
        <f t="shared" si="35"/>
        <v>0</v>
      </c>
      <c r="M337" s="67">
        <f t="shared" si="35"/>
        <v>0</v>
      </c>
      <c r="N337" s="67">
        <f t="shared" si="35"/>
        <v>0</v>
      </c>
      <c r="O337" s="67">
        <f t="shared" si="35"/>
        <v>0</v>
      </c>
      <c r="P337" s="67">
        <f t="shared" si="35"/>
        <v>0</v>
      </c>
      <c r="Q337" s="67">
        <f t="shared" si="35"/>
        <v>0</v>
      </c>
      <c r="R337" s="67">
        <f t="shared" si="35"/>
        <v>0</v>
      </c>
    </row>
    <row r="338" spans="2:18" ht="13.5" thickTop="1">
      <c r="B338" s="25">
        <v>3</v>
      </c>
      <c r="C338" s="33"/>
      <c r="D338" s="83" t="s">
        <v>206</v>
      </c>
      <c r="E338" s="72">
        <f t="shared" ref="E338:R338" si="36">SUM(E332,E337)</f>
        <v>0</v>
      </c>
      <c r="F338" s="68">
        <f t="shared" si="36"/>
        <v>0</v>
      </c>
      <c r="G338" s="68">
        <f t="shared" si="36"/>
        <v>0</v>
      </c>
      <c r="H338" s="68">
        <f t="shared" si="36"/>
        <v>0</v>
      </c>
      <c r="I338" s="68">
        <f t="shared" si="36"/>
        <v>0</v>
      </c>
      <c r="J338" s="68">
        <f t="shared" si="36"/>
        <v>0</v>
      </c>
      <c r="K338" s="68">
        <f t="shared" si="36"/>
        <v>0</v>
      </c>
      <c r="L338" s="68">
        <f t="shared" si="36"/>
        <v>0</v>
      </c>
      <c r="M338" s="68">
        <f t="shared" si="36"/>
        <v>0</v>
      </c>
      <c r="N338" s="68">
        <f t="shared" si="36"/>
        <v>0</v>
      </c>
      <c r="O338" s="68">
        <f t="shared" si="36"/>
        <v>0</v>
      </c>
      <c r="P338" s="68">
        <f t="shared" si="36"/>
        <v>0</v>
      </c>
      <c r="Q338" s="68">
        <f t="shared" si="36"/>
        <v>0</v>
      </c>
      <c r="R338" s="68">
        <f t="shared" si="36"/>
        <v>0</v>
      </c>
    </row>
    <row r="339" spans="2:18">
      <c r="B339" s="25">
        <v>3</v>
      </c>
      <c r="C339" s="33"/>
      <c r="D339" s="33"/>
      <c r="E339" s="70"/>
    </row>
    <row r="340" spans="2:18">
      <c r="B340" s="25">
        <v>3</v>
      </c>
      <c r="C340" s="33"/>
      <c r="D340" s="69" t="s">
        <v>207</v>
      </c>
      <c r="E340" s="85">
        <f t="shared" ref="E340:R340" si="37">E338-E319</f>
        <v>0</v>
      </c>
      <c r="F340" s="84">
        <f t="shared" si="37"/>
        <v>0</v>
      </c>
      <c r="G340" s="84">
        <f t="shared" si="37"/>
        <v>0</v>
      </c>
      <c r="H340" s="84">
        <f t="shared" si="37"/>
        <v>0</v>
      </c>
      <c r="I340" s="84">
        <f t="shared" si="37"/>
        <v>0</v>
      </c>
      <c r="J340" s="84">
        <f t="shared" si="37"/>
        <v>0</v>
      </c>
      <c r="K340" s="84">
        <f t="shared" si="37"/>
        <v>0</v>
      </c>
      <c r="L340" s="84">
        <f t="shared" si="37"/>
        <v>0</v>
      </c>
      <c r="M340" s="84">
        <f t="shared" si="37"/>
        <v>0</v>
      </c>
      <c r="N340" s="84">
        <f t="shared" si="37"/>
        <v>0</v>
      </c>
      <c r="O340" s="84">
        <f t="shared" si="37"/>
        <v>0</v>
      </c>
      <c r="P340" s="84">
        <f t="shared" si="37"/>
        <v>0</v>
      </c>
      <c r="Q340" s="84">
        <f t="shared" si="37"/>
        <v>0</v>
      </c>
      <c r="R340" s="84">
        <f t="shared" si="37"/>
        <v>0</v>
      </c>
    </row>
    <row r="341" spans="2:18">
      <c r="C341" s="33"/>
      <c r="D341" s="33"/>
      <c r="E341" s="63"/>
    </row>
    <row r="342" spans="2:18">
      <c r="B342" s="25">
        <v>3</v>
      </c>
      <c r="C342" s="40" t="s">
        <v>20</v>
      </c>
      <c r="D342" s="33"/>
      <c r="E342" s="33"/>
    </row>
    <row r="343" spans="2:18">
      <c r="B343" s="25">
        <v>3</v>
      </c>
      <c r="C343" s="33"/>
      <c r="D343" s="33" t="s">
        <v>118</v>
      </c>
      <c r="E343" s="33"/>
      <c r="F343" s="87">
        <v>0</v>
      </c>
      <c r="G343" s="87">
        <v>0</v>
      </c>
      <c r="H343" s="87">
        <v>0</v>
      </c>
      <c r="I343" s="87">
        <v>0</v>
      </c>
      <c r="J343" s="87">
        <v>0</v>
      </c>
      <c r="K343" s="87">
        <v>0</v>
      </c>
      <c r="L343" s="87">
        <v>0</v>
      </c>
      <c r="M343" s="87">
        <v>0</v>
      </c>
      <c r="N343" s="87">
        <v>0</v>
      </c>
      <c r="O343" s="87">
        <v>0</v>
      </c>
      <c r="P343" s="87">
        <v>0</v>
      </c>
      <c r="Q343" s="87">
        <v>0</v>
      </c>
      <c r="R343" s="87">
        <v>0</v>
      </c>
    </row>
    <row r="344" spans="2:18" hidden="1">
      <c r="E344" s="63"/>
    </row>
    <row r="345" spans="2:18" hidden="1">
      <c r="E345" s="63"/>
    </row>
    <row r="346" spans="2:18" hidden="1">
      <c r="E346" s="63"/>
    </row>
    <row r="347" spans="2:18" hidden="1">
      <c r="E347" s="63"/>
    </row>
    <row r="348" spans="2:18" hidden="1">
      <c r="E348" s="63"/>
    </row>
    <row r="349" spans="2:18" hidden="1">
      <c r="E349" s="63"/>
    </row>
    <row r="350" spans="2:18" hidden="1">
      <c r="E350" s="63"/>
    </row>
    <row r="351" spans="2:18" hidden="1">
      <c r="E351" s="63"/>
    </row>
    <row r="352" spans="2:18" hidden="1">
      <c r="E352" s="63"/>
    </row>
    <row r="353" spans="1:5" hidden="1">
      <c r="E353" s="63"/>
    </row>
    <row r="354" spans="1:5" hidden="1">
      <c r="E354" s="63"/>
    </row>
    <row r="355" spans="1:5" hidden="1">
      <c r="E355" s="63"/>
    </row>
    <row r="356" spans="1:5" hidden="1">
      <c r="E356" s="63"/>
    </row>
    <row r="357" spans="1:5" hidden="1">
      <c r="E357" s="63"/>
    </row>
    <row r="358" spans="1:5" hidden="1">
      <c r="E358" s="63"/>
    </row>
    <row r="359" spans="1:5" hidden="1">
      <c r="E359" s="63"/>
    </row>
    <row r="360" spans="1:5" hidden="1">
      <c r="E360" s="63"/>
    </row>
    <row r="361" spans="1:5" hidden="1">
      <c r="E361" s="63"/>
    </row>
    <row r="362" spans="1:5" hidden="1">
      <c r="E362" s="63"/>
    </row>
    <row r="363" spans="1:5" hidden="1">
      <c r="E363" s="63"/>
    </row>
    <row r="364" spans="1:5" hidden="1">
      <c r="E364" s="63"/>
    </row>
    <row r="365" spans="1:5">
      <c r="E365" s="63"/>
    </row>
    <row r="366" spans="1:5">
      <c r="A366" s="23" t="s">
        <v>3</v>
      </c>
      <c r="E366" s="63"/>
    </row>
    <row r="367" spans="1:5">
      <c r="B367" s="25">
        <v>4</v>
      </c>
      <c r="C367" s="23" t="s">
        <v>144</v>
      </c>
      <c r="E367" s="38"/>
    </row>
    <row r="368" spans="1:5">
      <c r="B368" s="25">
        <v>4</v>
      </c>
      <c r="C368" s="42" t="s">
        <v>145</v>
      </c>
      <c r="D368" s="33"/>
      <c r="E368" s="38"/>
    </row>
    <row r="369" spans="2:18">
      <c r="B369" s="25">
        <v>4</v>
      </c>
      <c r="C369" s="33"/>
      <c r="D369" s="33" t="s">
        <v>58</v>
      </c>
      <c r="E369" s="70">
        <f>R312</f>
        <v>0</v>
      </c>
      <c r="F369" s="87">
        <v>0</v>
      </c>
      <c r="G369" s="87">
        <v>0</v>
      </c>
      <c r="H369" s="87">
        <v>0</v>
      </c>
      <c r="I369" s="87">
        <v>0</v>
      </c>
      <c r="J369" s="87">
        <v>0</v>
      </c>
      <c r="K369" s="87">
        <v>0</v>
      </c>
      <c r="L369" s="87">
        <v>0</v>
      </c>
      <c r="M369" s="87">
        <v>0</v>
      </c>
      <c r="N369" s="87">
        <v>0</v>
      </c>
      <c r="O369" s="87">
        <v>0</v>
      </c>
      <c r="P369" s="87">
        <v>0</v>
      </c>
      <c r="Q369" s="87">
        <v>0</v>
      </c>
      <c r="R369" s="87">
        <v>0</v>
      </c>
    </row>
    <row r="370" spans="2:18">
      <c r="B370" s="25">
        <v>4</v>
      </c>
      <c r="C370" s="33"/>
      <c r="D370" s="33" t="s">
        <v>59</v>
      </c>
      <c r="E370" s="70">
        <f>R313</f>
        <v>0</v>
      </c>
      <c r="F370" s="87">
        <v>0</v>
      </c>
      <c r="G370" s="87">
        <v>0</v>
      </c>
      <c r="H370" s="87">
        <v>0</v>
      </c>
      <c r="I370" s="87">
        <v>0</v>
      </c>
      <c r="J370" s="87">
        <v>0</v>
      </c>
      <c r="K370" s="87">
        <v>0</v>
      </c>
      <c r="L370" s="87">
        <v>0</v>
      </c>
      <c r="M370" s="87">
        <v>0</v>
      </c>
      <c r="N370" s="87">
        <v>0</v>
      </c>
      <c r="O370" s="87">
        <v>0</v>
      </c>
      <c r="P370" s="87">
        <v>0</v>
      </c>
      <c r="Q370" s="87">
        <v>0</v>
      </c>
      <c r="R370" s="87">
        <v>0</v>
      </c>
    </row>
    <row r="371" spans="2:18">
      <c r="B371" s="25">
        <v>4</v>
      </c>
      <c r="C371" s="33"/>
      <c r="D371" s="55" t="s">
        <v>205</v>
      </c>
      <c r="E371" s="70">
        <f>R314</f>
        <v>0</v>
      </c>
      <c r="F371" s="87">
        <v>0</v>
      </c>
      <c r="G371" s="87">
        <v>0</v>
      </c>
      <c r="H371" s="87">
        <v>0</v>
      </c>
      <c r="I371" s="87">
        <v>0</v>
      </c>
      <c r="J371" s="87">
        <v>0</v>
      </c>
      <c r="K371" s="87">
        <v>0</v>
      </c>
      <c r="L371" s="87">
        <v>0</v>
      </c>
      <c r="M371" s="87">
        <v>0</v>
      </c>
      <c r="N371" s="87">
        <v>0</v>
      </c>
      <c r="O371" s="87">
        <v>0</v>
      </c>
      <c r="P371" s="87">
        <v>0</v>
      </c>
      <c r="Q371" s="87">
        <v>0</v>
      </c>
      <c r="R371" s="87">
        <v>0</v>
      </c>
    </row>
    <row r="372" spans="2:18">
      <c r="B372" s="25">
        <v>4</v>
      </c>
      <c r="C372" s="33"/>
      <c r="D372" s="65" t="s">
        <v>50</v>
      </c>
      <c r="E372" s="71">
        <f t="shared" ref="E372:R372" si="38">SUM(E369:E371)</f>
        <v>0</v>
      </c>
      <c r="F372" s="67">
        <f t="shared" si="38"/>
        <v>0</v>
      </c>
      <c r="G372" s="67">
        <f t="shared" si="38"/>
        <v>0</v>
      </c>
      <c r="H372" s="67">
        <f t="shared" si="38"/>
        <v>0</v>
      </c>
      <c r="I372" s="67">
        <f t="shared" si="38"/>
        <v>0</v>
      </c>
      <c r="J372" s="67">
        <f t="shared" si="38"/>
        <v>0</v>
      </c>
      <c r="K372" s="67">
        <f t="shared" si="38"/>
        <v>0</v>
      </c>
      <c r="L372" s="67">
        <f t="shared" si="38"/>
        <v>0</v>
      </c>
      <c r="M372" s="67">
        <f t="shared" si="38"/>
        <v>0</v>
      </c>
      <c r="N372" s="67">
        <f t="shared" si="38"/>
        <v>0</v>
      </c>
      <c r="O372" s="67">
        <f t="shared" si="38"/>
        <v>0</v>
      </c>
      <c r="P372" s="67">
        <f t="shared" si="38"/>
        <v>0</v>
      </c>
      <c r="Q372" s="67">
        <f t="shared" si="38"/>
        <v>0</v>
      </c>
      <c r="R372" s="67">
        <f t="shared" si="38"/>
        <v>0</v>
      </c>
    </row>
    <row r="373" spans="2:18">
      <c r="B373" s="25">
        <v>4</v>
      </c>
      <c r="C373" s="33"/>
      <c r="D373" s="33"/>
      <c r="E373" s="70"/>
    </row>
    <row r="374" spans="2:18">
      <c r="B374" s="25">
        <v>4</v>
      </c>
      <c r="C374" s="42" t="s">
        <v>146</v>
      </c>
      <c r="D374" s="33"/>
      <c r="E374" s="70"/>
    </row>
    <row r="375" spans="2:18" ht="13.5" thickBot="1">
      <c r="B375" s="25">
        <v>4</v>
      </c>
      <c r="C375" s="33"/>
      <c r="D375" s="33" t="s">
        <v>165</v>
      </c>
      <c r="E375" s="70">
        <f>R318</f>
        <v>0</v>
      </c>
      <c r="F375" s="87">
        <v>0</v>
      </c>
      <c r="G375" s="87">
        <v>0</v>
      </c>
      <c r="H375" s="87">
        <v>0</v>
      </c>
      <c r="I375" s="87">
        <v>0</v>
      </c>
      <c r="J375" s="87">
        <v>0</v>
      </c>
      <c r="K375" s="87">
        <v>0</v>
      </c>
      <c r="L375" s="87">
        <v>0</v>
      </c>
      <c r="M375" s="87">
        <v>0</v>
      </c>
      <c r="N375" s="87">
        <v>0</v>
      </c>
      <c r="O375" s="87">
        <v>0</v>
      </c>
      <c r="P375" s="87">
        <v>0</v>
      </c>
      <c r="Q375" s="87">
        <v>0</v>
      </c>
      <c r="R375" s="87">
        <v>0</v>
      </c>
    </row>
    <row r="376" spans="2:18" ht="13.5" thickTop="1">
      <c r="B376" s="25">
        <v>4</v>
      </c>
      <c r="C376" s="33"/>
      <c r="D376" s="83" t="s">
        <v>51</v>
      </c>
      <c r="E376" s="72">
        <f t="shared" ref="E376:R376" si="39">SUM(E372,E375)</f>
        <v>0</v>
      </c>
      <c r="F376" s="33">
        <f t="shared" si="39"/>
        <v>0</v>
      </c>
      <c r="G376" s="33">
        <f t="shared" si="39"/>
        <v>0</v>
      </c>
      <c r="H376" s="33">
        <f t="shared" si="39"/>
        <v>0</v>
      </c>
      <c r="I376" s="33">
        <f t="shared" si="39"/>
        <v>0</v>
      </c>
      <c r="J376" s="33">
        <f t="shared" si="39"/>
        <v>0</v>
      </c>
      <c r="K376" s="33">
        <f t="shared" si="39"/>
        <v>0</v>
      </c>
      <c r="L376" s="33">
        <f t="shared" si="39"/>
        <v>0</v>
      </c>
      <c r="M376" s="33">
        <f t="shared" si="39"/>
        <v>0</v>
      </c>
      <c r="N376" s="33">
        <f t="shared" si="39"/>
        <v>0</v>
      </c>
      <c r="O376" s="33">
        <f t="shared" si="39"/>
        <v>0</v>
      </c>
      <c r="P376" s="33">
        <f t="shared" si="39"/>
        <v>0</v>
      </c>
      <c r="Q376" s="33">
        <f t="shared" si="39"/>
        <v>0</v>
      </c>
      <c r="R376" s="33">
        <f t="shared" si="39"/>
        <v>0</v>
      </c>
    </row>
    <row r="377" spans="2:18">
      <c r="B377" s="25">
        <v>4</v>
      </c>
      <c r="C377" s="33"/>
      <c r="D377" s="33"/>
      <c r="E377" s="70"/>
    </row>
    <row r="378" spans="2:18">
      <c r="B378" s="25">
        <v>4</v>
      </c>
      <c r="C378" s="40" t="s">
        <v>147</v>
      </c>
      <c r="D378" s="33"/>
      <c r="E378" s="70"/>
    </row>
    <row r="379" spans="2:18">
      <c r="B379" s="25">
        <v>4</v>
      </c>
      <c r="C379" s="42" t="s">
        <v>148</v>
      </c>
      <c r="D379" s="33"/>
      <c r="E379" s="70"/>
    </row>
    <row r="380" spans="2:18">
      <c r="B380" s="25">
        <v>4</v>
      </c>
      <c r="C380" s="33"/>
      <c r="D380" s="33" t="s">
        <v>16</v>
      </c>
      <c r="E380" s="70">
        <f>R323</f>
        <v>0</v>
      </c>
      <c r="F380" s="87">
        <v>0</v>
      </c>
      <c r="G380" s="87">
        <v>0</v>
      </c>
      <c r="H380" s="87">
        <v>0</v>
      </c>
      <c r="I380" s="87">
        <v>0</v>
      </c>
      <c r="J380" s="87">
        <v>0</v>
      </c>
      <c r="K380" s="87">
        <v>0</v>
      </c>
      <c r="L380" s="87">
        <v>0</v>
      </c>
      <c r="M380" s="87">
        <v>0</v>
      </c>
      <c r="N380" s="87">
        <v>0</v>
      </c>
      <c r="O380" s="87">
        <v>0</v>
      </c>
      <c r="P380" s="87">
        <v>0</v>
      </c>
      <c r="Q380" s="87">
        <v>0</v>
      </c>
      <c r="R380" s="87">
        <v>0</v>
      </c>
    </row>
    <row r="381" spans="2:18">
      <c r="B381" s="25">
        <v>4</v>
      </c>
      <c r="C381" s="33"/>
      <c r="D381" s="33" t="s">
        <v>65</v>
      </c>
      <c r="E381" s="70">
        <f>R324</f>
        <v>0</v>
      </c>
      <c r="F381" s="87">
        <v>0</v>
      </c>
      <c r="G381" s="87">
        <v>0</v>
      </c>
      <c r="H381" s="87">
        <v>0</v>
      </c>
      <c r="I381" s="87">
        <v>0</v>
      </c>
      <c r="J381" s="87">
        <v>0</v>
      </c>
      <c r="K381" s="87">
        <v>0</v>
      </c>
      <c r="L381" s="87">
        <v>0</v>
      </c>
      <c r="M381" s="87">
        <v>0</v>
      </c>
      <c r="N381" s="87">
        <v>0</v>
      </c>
      <c r="O381" s="87">
        <v>0</v>
      </c>
      <c r="P381" s="87">
        <v>0</v>
      </c>
      <c r="Q381" s="87">
        <v>0</v>
      </c>
      <c r="R381" s="87">
        <v>0</v>
      </c>
    </row>
    <row r="382" spans="2:18">
      <c r="B382" s="25">
        <v>4</v>
      </c>
      <c r="C382" s="33"/>
      <c r="D382" s="33" t="s">
        <v>72</v>
      </c>
      <c r="E382" s="70">
        <f>R325</f>
        <v>0</v>
      </c>
      <c r="F382" s="87">
        <v>0</v>
      </c>
      <c r="G382" s="87">
        <v>0</v>
      </c>
      <c r="H382" s="87">
        <v>0</v>
      </c>
      <c r="I382" s="87">
        <v>0</v>
      </c>
      <c r="J382" s="87">
        <v>0</v>
      </c>
      <c r="K382" s="87">
        <v>0</v>
      </c>
      <c r="L382" s="87">
        <v>0</v>
      </c>
      <c r="M382" s="87">
        <v>0</v>
      </c>
      <c r="N382" s="87">
        <v>0</v>
      </c>
      <c r="O382" s="87">
        <v>0</v>
      </c>
      <c r="P382" s="87">
        <v>0</v>
      </c>
      <c r="Q382" s="87">
        <v>0</v>
      </c>
      <c r="R382" s="87">
        <v>0</v>
      </c>
    </row>
    <row r="383" spans="2:18">
      <c r="B383" s="25">
        <v>4</v>
      </c>
      <c r="C383" s="33"/>
      <c r="D383" s="33" t="s">
        <v>84</v>
      </c>
      <c r="E383" s="70">
        <f>R326</f>
        <v>0</v>
      </c>
      <c r="F383" s="87">
        <v>0</v>
      </c>
      <c r="G383" s="87">
        <v>0</v>
      </c>
      <c r="H383" s="87">
        <v>0</v>
      </c>
      <c r="I383" s="87">
        <v>0</v>
      </c>
      <c r="J383" s="87">
        <v>0</v>
      </c>
      <c r="K383" s="87">
        <v>0</v>
      </c>
      <c r="L383" s="87">
        <v>0</v>
      </c>
      <c r="M383" s="87">
        <v>0</v>
      </c>
      <c r="N383" s="87">
        <v>0</v>
      </c>
      <c r="O383" s="87">
        <v>0</v>
      </c>
      <c r="P383" s="87">
        <v>0</v>
      </c>
      <c r="Q383" s="87">
        <v>0</v>
      </c>
      <c r="R383" s="87">
        <v>0</v>
      </c>
    </row>
    <row r="384" spans="2:18">
      <c r="B384" s="25">
        <v>4</v>
      </c>
      <c r="C384" s="33"/>
      <c r="D384" s="65" t="s">
        <v>52</v>
      </c>
      <c r="E384" s="71">
        <f t="shared" ref="E384:R384" si="40">SUM(E380:E383)</f>
        <v>0</v>
      </c>
      <c r="F384" s="67">
        <f t="shared" si="40"/>
        <v>0</v>
      </c>
      <c r="G384" s="67">
        <f t="shared" si="40"/>
        <v>0</v>
      </c>
      <c r="H384" s="67">
        <f t="shared" si="40"/>
        <v>0</v>
      </c>
      <c r="I384" s="67">
        <f t="shared" si="40"/>
        <v>0</v>
      </c>
      <c r="J384" s="67">
        <f t="shared" si="40"/>
        <v>0</v>
      </c>
      <c r="K384" s="67">
        <f t="shared" si="40"/>
        <v>0</v>
      </c>
      <c r="L384" s="67">
        <f t="shared" si="40"/>
        <v>0</v>
      </c>
      <c r="M384" s="67">
        <f t="shared" si="40"/>
        <v>0</v>
      </c>
      <c r="N384" s="67">
        <f t="shared" si="40"/>
        <v>0</v>
      </c>
      <c r="O384" s="67">
        <f t="shared" si="40"/>
        <v>0</v>
      </c>
      <c r="P384" s="67">
        <f t="shared" si="40"/>
        <v>0</v>
      </c>
      <c r="Q384" s="67">
        <f t="shared" si="40"/>
        <v>0</v>
      </c>
      <c r="R384" s="67">
        <f t="shared" si="40"/>
        <v>0</v>
      </c>
    </row>
    <row r="385" spans="2:18">
      <c r="B385" s="25">
        <v>4</v>
      </c>
      <c r="C385" s="33"/>
      <c r="D385" s="33"/>
      <c r="E385" s="70"/>
    </row>
    <row r="386" spans="2:18">
      <c r="B386" s="25">
        <v>4</v>
      </c>
      <c r="C386" s="42" t="s">
        <v>149</v>
      </c>
      <c r="D386" s="33"/>
      <c r="E386" s="70"/>
    </row>
    <row r="387" spans="2:18">
      <c r="B387" s="25">
        <v>4</v>
      </c>
      <c r="C387" s="42"/>
      <c r="D387" s="55" t="s">
        <v>18</v>
      </c>
      <c r="E387" s="70"/>
    </row>
    <row r="388" spans="2:18">
      <c r="B388" s="25">
        <v>4</v>
      </c>
      <c r="C388" s="33"/>
      <c r="D388" s="33" t="s">
        <v>150</v>
      </c>
      <c r="E388" s="70">
        <f>R330</f>
        <v>0</v>
      </c>
      <c r="F388" s="87">
        <v>0</v>
      </c>
      <c r="G388" s="87">
        <v>0</v>
      </c>
      <c r="H388" s="87">
        <v>0</v>
      </c>
      <c r="I388" s="87">
        <v>0</v>
      </c>
      <c r="J388" s="87">
        <v>0</v>
      </c>
      <c r="K388" s="87">
        <v>0</v>
      </c>
      <c r="L388" s="87">
        <v>0</v>
      </c>
      <c r="M388" s="87">
        <v>0</v>
      </c>
      <c r="N388" s="87">
        <v>0</v>
      </c>
      <c r="O388" s="87">
        <v>0</v>
      </c>
      <c r="P388" s="87">
        <v>0</v>
      </c>
      <c r="Q388" s="87">
        <v>0</v>
      </c>
      <c r="R388" s="87">
        <v>0</v>
      </c>
    </row>
    <row r="389" spans="2:18">
      <c r="B389" s="25">
        <v>4</v>
      </c>
      <c r="C389" s="33"/>
      <c r="D389" s="65" t="s">
        <v>53</v>
      </c>
      <c r="E389" s="71">
        <f>SUM(E384,E388:E388)</f>
        <v>0</v>
      </c>
      <c r="F389" s="67">
        <f t="shared" ref="F389:R389" si="41">SUM(F384,F387:F388)</f>
        <v>0</v>
      </c>
      <c r="G389" s="67">
        <f t="shared" si="41"/>
        <v>0</v>
      </c>
      <c r="H389" s="67">
        <f t="shared" si="41"/>
        <v>0</v>
      </c>
      <c r="I389" s="67">
        <f t="shared" si="41"/>
        <v>0</v>
      </c>
      <c r="J389" s="67">
        <f t="shared" si="41"/>
        <v>0</v>
      </c>
      <c r="K389" s="67">
        <f t="shared" si="41"/>
        <v>0</v>
      </c>
      <c r="L389" s="67">
        <f t="shared" si="41"/>
        <v>0</v>
      </c>
      <c r="M389" s="67">
        <f t="shared" si="41"/>
        <v>0</v>
      </c>
      <c r="N389" s="67">
        <f t="shared" si="41"/>
        <v>0</v>
      </c>
      <c r="O389" s="67">
        <f t="shared" si="41"/>
        <v>0</v>
      </c>
      <c r="P389" s="67">
        <f t="shared" si="41"/>
        <v>0</v>
      </c>
      <c r="Q389" s="67">
        <f t="shared" si="41"/>
        <v>0</v>
      </c>
      <c r="R389" s="67">
        <f t="shared" si="41"/>
        <v>0</v>
      </c>
    </row>
    <row r="390" spans="2:18">
      <c r="B390" s="25">
        <v>4</v>
      </c>
      <c r="C390" s="33"/>
      <c r="D390" s="33"/>
      <c r="E390" s="70"/>
    </row>
    <row r="391" spans="2:18">
      <c r="B391" s="25">
        <v>4</v>
      </c>
      <c r="C391" s="40" t="s">
        <v>151</v>
      </c>
      <c r="D391" s="33"/>
      <c r="E391" s="70"/>
    </row>
    <row r="392" spans="2:18">
      <c r="B392" s="25">
        <v>4</v>
      </c>
      <c r="C392" s="33"/>
      <c r="D392" s="33" t="s">
        <v>48</v>
      </c>
      <c r="E392" s="70">
        <f>R334</f>
        <v>0</v>
      </c>
      <c r="F392" s="87">
        <v>0</v>
      </c>
      <c r="G392" s="87">
        <v>0</v>
      </c>
      <c r="H392" s="87">
        <v>0</v>
      </c>
      <c r="I392" s="87">
        <v>0</v>
      </c>
      <c r="J392" s="87">
        <v>0</v>
      </c>
      <c r="K392" s="87">
        <v>0</v>
      </c>
      <c r="L392" s="87">
        <v>0</v>
      </c>
      <c r="M392" s="87">
        <v>0</v>
      </c>
      <c r="N392" s="87">
        <v>0</v>
      </c>
      <c r="O392" s="87">
        <v>0</v>
      </c>
      <c r="P392" s="87">
        <v>0</v>
      </c>
      <c r="Q392" s="87">
        <v>0</v>
      </c>
      <c r="R392" s="87">
        <v>0</v>
      </c>
    </row>
    <row r="393" spans="2:18">
      <c r="B393" s="25">
        <v>4</v>
      </c>
      <c r="C393" s="33"/>
      <c r="D393" s="33" t="s">
        <v>121</v>
      </c>
      <c r="E393" s="70">
        <f>R335</f>
        <v>0</v>
      </c>
      <c r="F393" s="87">
        <v>0</v>
      </c>
      <c r="G393" s="87">
        <v>0</v>
      </c>
      <c r="H393" s="87">
        <v>0</v>
      </c>
      <c r="I393" s="87">
        <v>0</v>
      </c>
      <c r="J393" s="87">
        <v>0</v>
      </c>
      <c r="K393" s="87">
        <v>0</v>
      </c>
      <c r="L393" s="87">
        <v>0</v>
      </c>
      <c r="M393" s="87">
        <v>0</v>
      </c>
      <c r="N393" s="87">
        <v>0</v>
      </c>
      <c r="O393" s="87">
        <v>0</v>
      </c>
      <c r="P393" s="87">
        <v>0</v>
      </c>
      <c r="Q393" s="87">
        <v>0</v>
      </c>
      <c r="R393" s="87">
        <v>0</v>
      </c>
    </row>
    <row r="394" spans="2:18" ht="13.5" thickBot="1">
      <c r="B394" s="25">
        <v>4</v>
      </c>
      <c r="C394" s="33"/>
      <c r="D394" s="65" t="s">
        <v>54</v>
      </c>
      <c r="E394" s="71">
        <f t="shared" ref="E394:R394" si="42">SUM(E392:E393)</f>
        <v>0</v>
      </c>
      <c r="F394" s="67">
        <f t="shared" si="42"/>
        <v>0</v>
      </c>
      <c r="G394" s="67">
        <f t="shared" si="42"/>
        <v>0</v>
      </c>
      <c r="H394" s="67">
        <f t="shared" si="42"/>
        <v>0</v>
      </c>
      <c r="I394" s="67">
        <f t="shared" si="42"/>
        <v>0</v>
      </c>
      <c r="J394" s="67">
        <f t="shared" si="42"/>
        <v>0</v>
      </c>
      <c r="K394" s="67">
        <f t="shared" si="42"/>
        <v>0</v>
      </c>
      <c r="L394" s="67">
        <f t="shared" si="42"/>
        <v>0</v>
      </c>
      <c r="M394" s="67">
        <f t="shared" si="42"/>
        <v>0</v>
      </c>
      <c r="N394" s="67">
        <f t="shared" si="42"/>
        <v>0</v>
      </c>
      <c r="O394" s="67">
        <f t="shared" si="42"/>
        <v>0</v>
      </c>
      <c r="P394" s="67">
        <f t="shared" si="42"/>
        <v>0</v>
      </c>
      <c r="Q394" s="67">
        <f t="shared" si="42"/>
        <v>0</v>
      </c>
      <c r="R394" s="67">
        <f t="shared" si="42"/>
        <v>0</v>
      </c>
    </row>
    <row r="395" spans="2:18" ht="13.5" thickTop="1">
      <c r="B395" s="25">
        <v>4</v>
      </c>
      <c r="C395" s="33"/>
      <c r="D395" s="83" t="s">
        <v>206</v>
      </c>
      <c r="E395" s="72">
        <f t="shared" ref="E395:R395" si="43">SUM(E389,E394)</f>
        <v>0</v>
      </c>
      <c r="F395" s="68">
        <f t="shared" si="43"/>
        <v>0</v>
      </c>
      <c r="G395" s="68">
        <f t="shared" si="43"/>
        <v>0</v>
      </c>
      <c r="H395" s="68">
        <f t="shared" si="43"/>
        <v>0</v>
      </c>
      <c r="I395" s="68">
        <f t="shared" si="43"/>
        <v>0</v>
      </c>
      <c r="J395" s="68">
        <f t="shared" si="43"/>
        <v>0</v>
      </c>
      <c r="K395" s="68">
        <f t="shared" si="43"/>
        <v>0</v>
      </c>
      <c r="L395" s="68">
        <f t="shared" si="43"/>
        <v>0</v>
      </c>
      <c r="M395" s="68">
        <f t="shared" si="43"/>
        <v>0</v>
      </c>
      <c r="N395" s="68">
        <f t="shared" si="43"/>
        <v>0</v>
      </c>
      <c r="O395" s="68">
        <f t="shared" si="43"/>
        <v>0</v>
      </c>
      <c r="P395" s="68">
        <f t="shared" si="43"/>
        <v>0</v>
      </c>
      <c r="Q395" s="68">
        <f t="shared" si="43"/>
        <v>0</v>
      </c>
      <c r="R395" s="68">
        <f t="shared" si="43"/>
        <v>0</v>
      </c>
    </row>
    <row r="396" spans="2:18">
      <c r="B396" s="25">
        <v>4</v>
      </c>
      <c r="C396" s="33"/>
      <c r="D396" s="33"/>
      <c r="E396" s="70"/>
    </row>
    <row r="397" spans="2:18">
      <c r="B397" s="25">
        <v>4</v>
      </c>
      <c r="C397" s="33"/>
      <c r="D397" s="69" t="s">
        <v>207</v>
      </c>
      <c r="E397" s="85">
        <f t="shared" ref="E397:R397" si="44">E395-E376</f>
        <v>0</v>
      </c>
      <c r="F397" s="84">
        <f t="shared" si="44"/>
        <v>0</v>
      </c>
      <c r="G397" s="84">
        <f t="shared" si="44"/>
        <v>0</v>
      </c>
      <c r="H397" s="84">
        <f t="shared" si="44"/>
        <v>0</v>
      </c>
      <c r="I397" s="84">
        <f t="shared" si="44"/>
        <v>0</v>
      </c>
      <c r="J397" s="84">
        <f t="shared" si="44"/>
        <v>0</v>
      </c>
      <c r="K397" s="84">
        <f t="shared" si="44"/>
        <v>0</v>
      </c>
      <c r="L397" s="84">
        <f t="shared" si="44"/>
        <v>0</v>
      </c>
      <c r="M397" s="84">
        <f t="shared" si="44"/>
        <v>0</v>
      </c>
      <c r="N397" s="84">
        <f t="shared" si="44"/>
        <v>0</v>
      </c>
      <c r="O397" s="84">
        <f t="shared" si="44"/>
        <v>0</v>
      </c>
      <c r="P397" s="84">
        <f t="shared" si="44"/>
        <v>0</v>
      </c>
      <c r="Q397" s="84">
        <f t="shared" si="44"/>
        <v>0</v>
      </c>
      <c r="R397" s="84">
        <f t="shared" si="44"/>
        <v>0</v>
      </c>
    </row>
    <row r="398" spans="2:18">
      <c r="C398" s="33"/>
      <c r="D398" s="33"/>
    </row>
    <row r="399" spans="2:18">
      <c r="B399" s="25">
        <v>4</v>
      </c>
      <c r="C399" s="40" t="s">
        <v>20</v>
      </c>
      <c r="D399" s="33"/>
      <c r="E399" s="33"/>
    </row>
    <row r="400" spans="2:18">
      <c r="B400" s="25">
        <v>4</v>
      </c>
      <c r="C400" s="33"/>
      <c r="D400" s="33" t="s">
        <v>118</v>
      </c>
      <c r="E400" s="33"/>
      <c r="F400" s="87">
        <v>0</v>
      </c>
      <c r="G400" s="87">
        <v>0</v>
      </c>
      <c r="H400" s="87">
        <v>0</v>
      </c>
      <c r="I400" s="87">
        <v>0</v>
      </c>
      <c r="J400" s="87">
        <v>0</v>
      </c>
      <c r="K400" s="87">
        <v>0</v>
      </c>
      <c r="L400" s="87">
        <v>0</v>
      </c>
      <c r="M400" s="87">
        <v>0</v>
      </c>
      <c r="N400" s="87">
        <v>0</v>
      </c>
      <c r="O400" s="87">
        <v>0</v>
      </c>
      <c r="P400" s="87">
        <v>0</v>
      </c>
      <c r="Q400" s="87">
        <v>0</v>
      </c>
      <c r="R400" s="87">
        <v>0</v>
      </c>
    </row>
  </sheetData>
  <phoneticPr fontId="0" type="noConversion"/>
  <pageMargins left="0.75" right="0.75" top="1" bottom="1" header="0.5" footer="0.5"/>
  <pageSetup scale="71" fitToHeight="0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E214"/>
  <sheetViews>
    <sheetView workbookViewId="0"/>
  </sheetViews>
  <sheetFormatPr defaultColWidth="8.81640625" defaultRowHeight="13" outlineLevelRow="1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5" width="8.453125" style="24" customWidth="1"/>
    <col min="6" max="8" width="9.81640625" style="24" customWidth="1"/>
    <col min="9" max="45" width="8.7265625" style="24" customWidth="1"/>
    <col min="46" max="46" width="8.81640625" style="24" customWidth="1"/>
    <col min="47" max="47" width="1.453125" style="24" customWidth="1"/>
    <col min="48" max="48" width="3.453125" style="24" customWidth="1"/>
    <col min="49" max="49" width="1.453125" style="24" customWidth="1"/>
    <col min="50" max="50" width="37.453125" style="24" customWidth="1"/>
    <col min="51" max="51" width="8.453125" style="24" customWidth="1"/>
    <col min="52" max="64" width="8.7265625" style="24" customWidth="1"/>
    <col min="65" max="65" width="11.453125" style="24" customWidth="1"/>
    <col min="66" max="66" width="1.453125" style="24" customWidth="1"/>
    <col min="67" max="67" width="3.453125" style="24" customWidth="1"/>
    <col min="68" max="68" width="1.453125" style="24" customWidth="1"/>
    <col min="69" max="69" width="37.453125" style="24" customWidth="1"/>
    <col min="70" max="70" width="8.453125" style="24" customWidth="1"/>
    <col min="71" max="71" width="9" style="24" customWidth="1"/>
    <col min="72" max="83" width="8.7265625" style="24" customWidth="1"/>
    <col min="84" max="16384" width="8.81640625" style="24"/>
  </cols>
  <sheetData>
    <row r="1" spans="1:83" ht="23.5">
      <c r="A1" s="19" t="str">
        <f>Cover!A1</f>
        <v>13 Week Cash Flow Modeling</v>
      </c>
      <c r="B1" s="44"/>
      <c r="C1" s="44"/>
      <c r="D1" s="44"/>
      <c r="E1" s="20" t="s">
        <v>73</v>
      </c>
      <c r="F1" s="95" t="s">
        <v>29</v>
      </c>
      <c r="G1" s="96"/>
      <c r="H1" s="97"/>
      <c r="I1" s="95" t="s">
        <v>36</v>
      </c>
      <c r="J1" s="96"/>
      <c r="K1" s="97"/>
      <c r="L1" s="95" t="s">
        <v>37</v>
      </c>
      <c r="M1" s="96"/>
      <c r="N1" s="97"/>
      <c r="O1" s="95" t="s">
        <v>47</v>
      </c>
      <c r="P1" s="96"/>
      <c r="Q1" s="97"/>
      <c r="R1" s="95" t="s">
        <v>46</v>
      </c>
      <c r="S1" s="96"/>
      <c r="T1" s="97"/>
      <c r="U1" s="95" t="s">
        <v>45</v>
      </c>
      <c r="V1" s="96"/>
      <c r="W1" s="97"/>
      <c r="X1" s="95" t="s">
        <v>44</v>
      </c>
      <c r="Y1" s="96"/>
      <c r="Z1" s="97"/>
      <c r="AA1" s="95" t="s">
        <v>43</v>
      </c>
      <c r="AB1" s="96"/>
      <c r="AC1" s="97"/>
      <c r="AD1" s="95" t="s">
        <v>42</v>
      </c>
      <c r="AE1" s="96"/>
      <c r="AF1" s="97"/>
      <c r="AG1" s="95" t="s">
        <v>41</v>
      </c>
      <c r="AH1" s="96"/>
      <c r="AI1" s="97"/>
      <c r="AJ1" s="95" t="s">
        <v>40</v>
      </c>
      <c r="AK1" s="96"/>
      <c r="AL1" s="97"/>
      <c r="AM1" s="95" t="s">
        <v>39</v>
      </c>
      <c r="AN1" s="96"/>
      <c r="AO1" s="97"/>
      <c r="AP1" s="95" t="s">
        <v>38</v>
      </c>
      <c r="AQ1" s="96"/>
      <c r="AR1" s="97"/>
      <c r="AS1" s="45"/>
      <c r="AU1" s="19" t="str">
        <f>A1</f>
        <v>13 Week Cash Flow Modeling</v>
      </c>
      <c r="AV1" s="44"/>
      <c r="AW1" s="44"/>
      <c r="AX1" s="44"/>
      <c r="AY1" s="20" t="s">
        <v>73</v>
      </c>
      <c r="AZ1" s="21" t="s">
        <v>71</v>
      </c>
      <c r="BA1" s="21" t="s">
        <v>71</v>
      </c>
      <c r="BB1" s="21" t="s">
        <v>71</v>
      </c>
      <c r="BC1" s="21" t="s">
        <v>71</v>
      </c>
      <c r="BD1" s="21" t="s">
        <v>71</v>
      </c>
      <c r="BE1" s="21" t="s">
        <v>71</v>
      </c>
      <c r="BF1" s="21" t="s">
        <v>71</v>
      </c>
      <c r="BG1" s="21" t="s">
        <v>71</v>
      </c>
      <c r="BH1" s="21" t="s">
        <v>71</v>
      </c>
      <c r="BI1" s="21" t="s">
        <v>71</v>
      </c>
      <c r="BJ1" s="21" t="s">
        <v>71</v>
      </c>
      <c r="BK1" s="21" t="s">
        <v>71</v>
      </c>
      <c r="BL1" s="21" t="s">
        <v>71</v>
      </c>
      <c r="BN1" s="19" t="str">
        <f>AU1</f>
        <v>13 Week Cash Flow Modeling</v>
      </c>
      <c r="BO1" s="44"/>
      <c r="BP1" s="44"/>
      <c r="BQ1" s="44"/>
      <c r="BR1" s="20" t="s">
        <v>73</v>
      </c>
      <c r="BS1" s="21" t="s">
        <v>71</v>
      </c>
      <c r="BT1" s="21" t="s">
        <v>71</v>
      </c>
      <c r="BU1" s="21" t="s">
        <v>71</v>
      </c>
      <c r="BV1" s="21" t="s">
        <v>71</v>
      </c>
      <c r="BW1" s="21" t="s">
        <v>71</v>
      </c>
      <c r="BX1" s="21" t="s">
        <v>71</v>
      </c>
      <c r="BY1" s="21" t="s">
        <v>71</v>
      </c>
      <c r="BZ1" s="21" t="s">
        <v>71</v>
      </c>
      <c r="CA1" s="21" t="s">
        <v>71</v>
      </c>
      <c r="CB1" s="21" t="s">
        <v>71</v>
      </c>
      <c r="CC1" s="21" t="s">
        <v>71</v>
      </c>
      <c r="CD1" s="21" t="s">
        <v>71</v>
      </c>
      <c r="CE1" s="21" t="s">
        <v>71</v>
      </c>
    </row>
    <row r="2" spans="1:83" ht="23.5">
      <c r="A2" s="78" t="s">
        <v>28</v>
      </c>
      <c r="B2" s="44"/>
      <c r="C2" s="44"/>
      <c r="D2" s="44"/>
      <c r="E2" s="22"/>
      <c r="F2" s="46" t="s">
        <v>30</v>
      </c>
      <c r="G2" s="47" t="s">
        <v>31</v>
      </c>
      <c r="H2" s="48" t="s">
        <v>32</v>
      </c>
      <c r="I2" s="46" t="s">
        <v>30</v>
      </c>
      <c r="J2" s="47" t="s">
        <v>31</v>
      </c>
      <c r="K2" s="48" t="s">
        <v>32</v>
      </c>
      <c r="L2" s="46" t="s">
        <v>30</v>
      </c>
      <c r="M2" s="47" t="s">
        <v>31</v>
      </c>
      <c r="N2" s="48" t="s">
        <v>32</v>
      </c>
      <c r="O2" s="46" t="s">
        <v>30</v>
      </c>
      <c r="P2" s="47" t="s">
        <v>31</v>
      </c>
      <c r="Q2" s="48" t="s">
        <v>32</v>
      </c>
      <c r="R2" s="46" t="s">
        <v>30</v>
      </c>
      <c r="S2" s="47" t="s">
        <v>31</v>
      </c>
      <c r="T2" s="48" t="s">
        <v>32</v>
      </c>
      <c r="U2" s="46" t="s">
        <v>30</v>
      </c>
      <c r="V2" s="47" t="s">
        <v>31</v>
      </c>
      <c r="W2" s="48" t="s">
        <v>32</v>
      </c>
      <c r="X2" s="46" t="s">
        <v>30</v>
      </c>
      <c r="Y2" s="47" t="s">
        <v>31</v>
      </c>
      <c r="Z2" s="48" t="s">
        <v>32</v>
      </c>
      <c r="AA2" s="46" t="s">
        <v>30</v>
      </c>
      <c r="AB2" s="47" t="s">
        <v>31</v>
      </c>
      <c r="AC2" s="48" t="s">
        <v>32</v>
      </c>
      <c r="AD2" s="46" t="s">
        <v>30</v>
      </c>
      <c r="AE2" s="47" t="s">
        <v>31</v>
      </c>
      <c r="AF2" s="48" t="s">
        <v>32</v>
      </c>
      <c r="AG2" s="46" t="s">
        <v>30</v>
      </c>
      <c r="AH2" s="47" t="s">
        <v>31</v>
      </c>
      <c r="AI2" s="48" t="s">
        <v>32</v>
      </c>
      <c r="AJ2" s="46" t="s">
        <v>30</v>
      </c>
      <c r="AK2" s="47" t="s">
        <v>31</v>
      </c>
      <c r="AL2" s="48" t="s">
        <v>32</v>
      </c>
      <c r="AM2" s="46" t="s">
        <v>30</v>
      </c>
      <c r="AN2" s="47" t="s">
        <v>31</v>
      </c>
      <c r="AO2" s="48" t="s">
        <v>32</v>
      </c>
      <c r="AP2" s="46" t="s">
        <v>30</v>
      </c>
      <c r="AQ2" s="47" t="s">
        <v>31</v>
      </c>
      <c r="AR2" s="48" t="s">
        <v>32</v>
      </c>
      <c r="AS2" s="49"/>
      <c r="AU2" s="19" t="s">
        <v>33</v>
      </c>
      <c r="AV2" s="44"/>
      <c r="AW2" s="44"/>
      <c r="AX2" s="44"/>
      <c r="AY2" s="22"/>
      <c r="AZ2" s="22">
        <v>1</v>
      </c>
      <c r="BA2" s="22">
        <f t="shared" ref="BA2:BL2" si="0">AZ2+1</f>
        <v>2</v>
      </c>
      <c r="BB2" s="22">
        <f t="shared" si="0"/>
        <v>3</v>
      </c>
      <c r="BC2" s="22">
        <f t="shared" si="0"/>
        <v>4</v>
      </c>
      <c r="BD2" s="22">
        <f t="shared" si="0"/>
        <v>5</v>
      </c>
      <c r="BE2" s="22">
        <f t="shared" si="0"/>
        <v>6</v>
      </c>
      <c r="BF2" s="22">
        <f t="shared" si="0"/>
        <v>7</v>
      </c>
      <c r="BG2" s="22">
        <f t="shared" si="0"/>
        <v>8</v>
      </c>
      <c r="BH2" s="22">
        <f t="shared" si="0"/>
        <v>9</v>
      </c>
      <c r="BI2" s="22">
        <f t="shared" si="0"/>
        <v>10</v>
      </c>
      <c r="BJ2" s="22">
        <f t="shared" si="0"/>
        <v>11</v>
      </c>
      <c r="BK2" s="22">
        <f t="shared" si="0"/>
        <v>12</v>
      </c>
      <c r="BL2" s="22">
        <f t="shared" si="0"/>
        <v>13</v>
      </c>
      <c r="BN2" s="19" t="s">
        <v>34</v>
      </c>
      <c r="BO2" s="44"/>
      <c r="BP2" s="44"/>
      <c r="BQ2" s="44"/>
      <c r="BR2" s="22"/>
      <c r="BS2" s="22">
        <v>1</v>
      </c>
      <c r="BT2" s="22">
        <f t="shared" ref="BT2:CE2" si="1">BS2+1</f>
        <v>2</v>
      </c>
      <c r="BU2" s="22">
        <f t="shared" si="1"/>
        <v>3</v>
      </c>
      <c r="BV2" s="22">
        <f t="shared" si="1"/>
        <v>4</v>
      </c>
      <c r="BW2" s="22">
        <f t="shared" si="1"/>
        <v>5</v>
      </c>
      <c r="BX2" s="22">
        <f t="shared" si="1"/>
        <v>6</v>
      </c>
      <c r="BY2" s="22">
        <f t="shared" si="1"/>
        <v>7</v>
      </c>
      <c r="BZ2" s="22">
        <f t="shared" si="1"/>
        <v>8</v>
      </c>
      <c r="CA2" s="22">
        <f t="shared" si="1"/>
        <v>9</v>
      </c>
      <c r="CB2" s="22">
        <f t="shared" si="1"/>
        <v>10</v>
      </c>
      <c r="CC2" s="22">
        <f t="shared" si="1"/>
        <v>11</v>
      </c>
      <c r="CD2" s="22">
        <f t="shared" si="1"/>
        <v>12</v>
      </c>
      <c r="CE2" s="22">
        <f t="shared" si="1"/>
        <v>13</v>
      </c>
    </row>
    <row r="3" spans="1:83">
      <c r="A3" s="23" t="s">
        <v>1</v>
      </c>
      <c r="F3" s="50"/>
      <c r="G3" s="33"/>
      <c r="H3" s="51"/>
      <c r="I3" s="50"/>
      <c r="J3" s="33"/>
      <c r="K3" s="51"/>
      <c r="L3" s="50"/>
      <c r="M3" s="33"/>
      <c r="N3" s="51"/>
      <c r="O3" s="50"/>
      <c r="P3" s="33"/>
      <c r="Q3" s="51"/>
      <c r="R3" s="50"/>
      <c r="S3" s="33"/>
      <c r="T3" s="51"/>
      <c r="U3" s="50"/>
      <c r="V3" s="33"/>
      <c r="W3" s="51"/>
      <c r="X3" s="50"/>
      <c r="Y3" s="33"/>
      <c r="Z3" s="51"/>
      <c r="AA3" s="50"/>
      <c r="AB3" s="33"/>
      <c r="AC3" s="51"/>
      <c r="AD3" s="50"/>
      <c r="AE3" s="33"/>
      <c r="AF3" s="51"/>
      <c r="AG3" s="50"/>
      <c r="AH3" s="33"/>
      <c r="AI3" s="51"/>
      <c r="AJ3" s="50"/>
      <c r="AK3" s="33"/>
      <c r="AL3" s="51"/>
      <c r="AM3" s="50"/>
      <c r="AN3" s="33"/>
      <c r="AO3" s="51"/>
      <c r="AP3" s="50"/>
      <c r="AQ3" s="33"/>
      <c r="AR3" s="51"/>
      <c r="AU3" s="23" t="s">
        <v>1</v>
      </c>
      <c r="BN3" s="23" t="s">
        <v>1</v>
      </c>
    </row>
    <row r="4" spans="1:83">
      <c r="B4" s="25">
        <v>1</v>
      </c>
      <c r="C4" s="40" t="s">
        <v>153</v>
      </c>
      <c r="D4" s="33"/>
      <c r="E4" s="38"/>
      <c r="F4" s="50"/>
      <c r="G4" s="33"/>
      <c r="H4" s="51"/>
      <c r="I4" s="50"/>
      <c r="J4" s="33"/>
      <c r="K4" s="51"/>
      <c r="L4" s="50"/>
      <c r="M4" s="33"/>
      <c r="N4" s="51"/>
      <c r="O4" s="50"/>
      <c r="P4" s="33"/>
      <c r="Q4" s="51"/>
      <c r="R4" s="50"/>
      <c r="S4" s="33"/>
      <c r="T4" s="51"/>
      <c r="U4" s="50"/>
      <c r="V4" s="33"/>
      <c r="W4" s="51"/>
      <c r="X4" s="50"/>
      <c r="Y4" s="33"/>
      <c r="Z4" s="51"/>
      <c r="AA4" s="50"/>
      <c r="AB4" s="33"/>
      <c r="AC4" s="51"/>
      <c r="AD4" s="50"/>
      <c r="AE4" s="33"/>
      <c r="AF4" s="51"/>
      <c r="AG4" s="50"/>
      <c r="AH4" s="33"/>
      <c r="AI4" s="51"/>
      <c r="AJ4" s="50"/>
      <c r="AK4" s="33"/>
      <c r="AL4" s="51"/>
      <c r="AM4" s="50"/>
      <c r="AN4" s="33"/>
      <c r="AO4" s="51"/>
      <c r="AP4" s="50"/>
      <c r="AQ4" s="33"/>
      <c r="AR4" s="51"/>
      <c r="AV4" s="25">
        <v>1</v>
      </c>
      <c r="AW4" s="40" t="s">
        <v>153</v>
      </c>
      <c r="AX4" s="33"/>
      <c r="AY4" s="38"/>
      <c r="AZ4" s="33"/>
      <c r="BA4" s="33"/>
      <c r="BB4" s="33"/>
      <c r="BC4" s="33"/>
      <c r="BD4" s="33"/>
      <c r="BE4" s="33"/>
      <c r="BO4" s="25">
        <v>1</v>
      </c>
      <c r="BP4" s="40" t="s">
        <v>153</v>
      </c>
      <c r="BQ4" s="33"/>
      <c r="BR4" s="38"/>
      <c r="BS4" s="33"/>
      <c r="BT4" s="33"/>
      <c r="BU4" s="33"/>
      <c r="BV4" s="33"/>
      <c r="BW4" s="33"/>
      <c r="BX4" s="33"/>
    </row>
    <row r="5" spans="1:83" s="52" customFormat="1">
      <c r="B5" s="53">
        <v>1</v>
      </c>
      <c r="C5" s="54"/>
      <c r="D5" s="55" t="s">
        <v>93</v>
      </c>
      <c r="E5" s="56"/>
      <c r="F5" s="57" t="str">
        <f>IF(AZ5="NA   ","NA   ",AZ5)</f>
        <v xml:space="preserve">NA   </v>
      </c>
      <c r="G5" s="58" t="str">
        <f>IF(AZ5="NA   ","NA   ",BS5)</f>
        <v xml:space="preserve">NA   </v>
      </c>
      <c r="H5" s="59" t="str">
        <f>IF(F5="NA   ","NA   ",F5-G5)</f>
        <v xml:space="preserve">NA   </v>
      </c>
      <c r="I5" s="57" t="str">
        <f>IF(BA5="NA   ","NA   ",BA5)</f>
        <v xml:space="preserve">NA   </v>
      </c>
      <c r="J5" s="58" t="str">
        <f>IF(BA5="NA   ","NA   ",BT5)</f>
        <v xml:space="preserve">NA   </v>
      </c>
      <c r="K5" s="59" t="str">
        <f>IF(I5="NA   ","NA   ",I5-J5)</f>
        <v xml:space="preserve">NA   </v>
      </c>
      <c r="L5" s="57" t="str">
        <f>IF(BB5="NA   ","NA   ",BB5)</f>
        <v xml:space="preserve">NA   </v>
      </c>
      <c r="M5" s="58" t="str">
        <f>IF(BB5="NA   ","NA   ",BU5)</f>
        <v xml:space="preserve">NA   </v>
      </c>
      <c r="N5" s="59" t="str">
        <f>IF(L5="NA   ","NA   ",L5-M5)</f>
        <v xml:space="preserve">NA   </v>
      </c>
      <c r="O5" s="57" t="str">
        <f>IF(BC5="NA   ","NA   ",BC5)</f>
        <v xml:space="preserve">NA   </v>
      </c>
      <c r="P5" s="58" t="str">
        <f>IF(BC5="NA   ","NA   ",BV5)</f>
        <v xml:space="preserve">NA   </v>
      </c>
      <c r="Q5" s="59" t="str">
        <f>IF(O5="NA   ","NA   ",O5-P5)</f>
        <v xml:space="preserve">NA   </v>
      </c>
      <c r="R5" s="57" t="str">
        <f>IF(BD5="NA   ","NA   ",BD5)</f>
        <v xml:space="preserve">NA   </v>
      </c>
      <c r="S5" s="58" t="str">
        <f>IF(BD5="NA   ","NA   ",BW5)</f>
        <v xml:space="preserve">NA   </v>
      </c>
      <c r="T5" s="59" t="str">
        <f>IF(R5="NA   ","NA   ",R5-S5)</f>
        <v xml:space="preserve">NA   </v>
      </c>
      <c r="U5" s="57" t="str">
        <f>IF(BE5="NA   ","NA   ",BE5)</f>
        <v xml:space="preserve">NA   </v>
      </c>
      <c r="V5" s="58" t="str">
        <f>IF(BE5="NA   ","NA   ",BX5)</f>
        <v xml:space="preserve">NA   </v>
      </c>
      <c r="W5" s="59" t="str">
        <f>IF(U5="NA   ","NA   ",U5-V5)</f>
        <v xml:space="preserve">NA   </v>
      </c>
      <c r="X5" s="57" t="str">
        <f>IF(BF5="NA   ","NA   ",BF5)</f>
        <v xml:space="preserve">NA   </v>
      </c>
      <c r="Y5" s="58" t="str">
        <f>IF(BF5="NA   ","NA   ",BY5)</f>
        <v xml:space="preserve">NA   </v>
      </c>
      <c r="Z5" s="59" t="str">
        <f>IF(X5="NA   ","NA   ",X5-Y5)</f>
        <v xml:space="preserve">NA   </v>
      </c>
      <c r="AA5" s="57" t="str">
        <f>IF(BG5="NA   ","NA   ",BG5)</f>
        <v xml:space="preserve">NA   </v>
      </c>
      <c r="AB5" s="58" t="str">
        <f>IF(BG5="NA   ","NA   ",BZ5)</f>
        <v xml:space="preserve">NA   </v>
      </c>
      <c r="AC5" s="59" t="str">
        <f>IF(AA5="NA   ","NA   ",AA5-AB5)</f>
        <v xml:space="preserve">NA   </v>
      </c>
      <c r="AD5" s="57" t="str">
        <f>IF(BH5="NA   ","NA   ",BH5)</f>
        <v xml:space="preserve">NA   </v>
      </c>
      <c r="AE5" s="58" t="str">
        <f>IF(BH5="NA   ","NA   ",CA5)</f>
        <v xml:space="preserve">NA   </v>
      </c>
      <c r="AF5" s="59" t="str">
        <f>IF(AD5="NA   ","NA   ",AD5-AE5)</f>
        <v xml:space="preserve">NA   </v>
      </c>
      <c r="AG5" s="57" t="str">
        <f>IF(BI5="NA   ","NA   ",BI5)</f>
        <v xml:space="preserve">NA   </v>
      </c>
      <c r="AH5" s="58" t="str">
        <f>IF(BI5="NA   ","NA   ",CB5)</f>
        <v xml:space="preserve">NA   </v>
      </c>
      <c r="AI5" s="59" t="str">
        <f>IF(AG5="NA   ","NA   ",AG5-AH5)</f>
        <v xml:space="preserve">NA   </v>
      </c>
      <c r="AJ5" s="57" t="str">
        <f>IF(BJ5="NA   ","NA   ",BJ5)</f>
        <v xml:space="preserve">NA   </v>
      </c>
      <c r="AK5" s="58" t="str">
        <f>IF(BJ5="NA   ","NA   ",CB5)</f>
        <v xml:space="preserve">NA   </v>
      </c>
      <c r="AL5" s="59" t="str">
        <f>IF(AJ5="NA   ","NA   ",AJ5-AK5)</f>
        <v xml:space="preserve">NA   </v>
      </c>
      <c r="AM5" s="57" t="str">
        <f>IF(BK5="NA   ","NA   ",BK5)</f>
        <v xml:space="preserve">NA   </v>
      </c>
      <c r="AN5" s="58" t="str">
        <f>IF(BK5="NA   ","NA   ",CC5)</f>
        <v xml:space="preserve">NA   </v>
      </c>
      <c r="AO5" s="59" t="str">
        <f>IF(AM5="NA   ","NA   ",AM5-AN5)</f>
        <v xml:space="preserve">NA   </v>
      </c>
      <c r="AP5" s="57" t="str">
        <f>IF(BL5="NA   ","NA   ",BL5)</f>
        <v xml:space="preserve">NA   </v>
      </c>
      <c r="AQ5" s="58" t="str">
        <f>IF(BL5="NA   ","NA   ",CD5)</f>
        <v xml:space="preserve">NA   </v>
      </c>
      <c r="AR5" s="59" t="str">
        <f>IF(AP5="NA   ","NA   ",AP5-AQ5)</f>
        <v xml:space="preserve">NA   </v>
      </c>
      <c r="AS5" s="55"/>
      <c r="AV5" s="53">
        <v>1</v>
      </c>
      <c r="AW5" s="54"/>
      <c r="AX5" s="55" t="s">
        <v>93</v>
      </c>
      <c r="AY5" s="56"/>
      <c r="AZ5" s="58" t="str">
        <f>IF(AND(qtr&gt;=$AV5,week&gt;=AZ$2),'Weekly CFS'!F5,"NA   ")</f>
        <v xml:space="preserve">NA   </v>
      </c>
      <c r="BA5" s="58" t="str">
        <f>IF(AND(qtr&gt;=$AV5,week&gt;=BA$2),'Weekly CFS'!G5,"NA   ")</f>
        <v xml:space="preserve">NA   </v>
      </c>
      <c r="BB5" s="58" t="str">
        <f>IF(AND(qtr&gt;=$AV5,week&gt;=BB$2),'Weekly CFS'!H5,"NA   ")</f>
        <v xml:space="preserve">NA   </v>
      </c>
      <c r="BC5" s="58" t="str">
        <f>IF(AND(qtr&gt;=$AV5,week&gt;=BC$2),'Weekly CFS'!I5,"NA   ")</f>
        <v xml:space="preserve">NA   </v>
      </c>
      <c r="BD5" s="58" t="str">
        <f>IF(AND(qtr&gt;=$AV5,week&gt;=BD$2),'Weekly CFS'!J5,"NA   ")</f>
        <v xml:space="preserve">NA   </v>
      </c>
      <c r="BE5" s="58" t="str">
        <f>IF(AND(qtr&gt;=$AV5,week&gt;=BE$2),'Weekly CFS'!K5,"NA   ")</f>
        <v xml:space="preserve">NA   </v>
      </c>
      <c r="BF5" s="58" t="str">
        <f>IF(AND(qtr&gt;=$AV5,week&gt;=BF$2),'Weekly CFS'!L5,"NA   ")</f>
        <v xml:space="preserve">NA   </v>
      </c>
      <c r="BG5" s="58" t="str">
        <f>IF(AND(qtr&gt;=$AV5,week&gt;=BG$2),'Weekly CFS'!M5,"NA   ")</f>
        <v xml:space="preserve">NA   </v>
      </c>
      <c r="BH5" s="58" t="str">
        <f>IF(AND(qtr&gt;=$AV5,week&gt;=BH$2),'Weekly CFS'!N5,"NA   ")</f>
        <v xml:space="preserve">NA   </v>
      </c>
      <c r="BI5" s="58" t="str">
        <f>IF(AND(qtr&gt;=$AV5,week&gt;=BI$2),'Weekly CFS'!O5,"NA   ")</f>
        <v xml:space="preserve">NA   </v>
      </c>
      <c r="BJ5" s="58" t="str">
        <f>IF(AND(qtr&gt;=$AV5,week&gt;=BJ$2),'Weekly CFS'!P5,"NA   ")</f>
        <v xml:space="preserve">NA   </v>
      </c>
      <c r="BK5" s="58" t="str">
        <f>IF(AND(qtr&gt;=$AV5,week&gt;=BK$2),'Weekly CFS'!Q5,"NA   ")</f>
        <v xml:space="preserve">NA   </v>
      </c>
      <c r="BL5" s="58" t="str">
        <f>IF(AND(qtr&gt;=$AV5,week&gt;=BL$2),'Weekly CFS'!R5,"NA   ")</f>
        <v xml:space="preserve">NA   </v>
      </c>
      <c r="BO5" s="53">
        <v>1</v>
      </c>
      <c r="BP5" s="54"/>
      <c r="BQ5" s="55" t="s">
        <v>93</v>
      </c>
      <c r="BR5" s="56"/>
      <c r="BS5" s="55">
        <f>BS20</f>
        <v>1082.6290322580644</v>
      </c>
      <c r="BT5" s="55">
        <f t="shared" ref="BT5:CE5" ca="1" si="2">BT20</f>
        <v>1081.8722556631715</v>
      </c>
      <c r="BU5" s="55">
        <f t="shared" ca="1" si="2"/>
        <v>1081.3055774313018</v>
      </c>
      <c r="BV5" s="55">
        <f t="shared" ca="1" si="2"/>
        <v>1080.9076250090843</v>
      </c>
      <c r="BW5" s="55">
        <f t="shared" ca="1" si="2"/>
        <v>1080.6594389510487</v>
      </c>
      <c r="BX5" s="55">
        <f t="shared" ca="1" si="2"/>
        <v>1080.5442004720246</v>
      </c>
      <c r="BY5" s="55">
        <f t="shared" ca="1" si="2"/>
        <v>1080.5469897597563</v>
      </c>
      <c r="BZ5" s="55">
        <f t="shared" ca="1" si="2"/>
        <v>1080.6545715748016</v>
      </c>
      <c r="CA5" s="55">
        <f t="shared" ca="1" si="2"/>
        <v>1080.8552050568946</v>
      </c>
      <c r="CB5" s="55">
        <f t="shared" ca="1" si="2"/>
        <v>1081.1384750047828</v>
      </c>
      <c r="CC5" s="55">
        <f t="shared" ca="1" si="2"/>
        <v>1081.4951422051161</v>
      </c>
      <c r="CD5" s="55">
        <f t="shared" ca="1" si="2"/>
        <v>1081.9170106596846</v>
      </c>
      <c r="CE5" s="55">
        <f t="shared" ca="1" si="2"/>
        <v>1082.3968098031341</v>
      </c>
    </row>
    <row r="6" spans="1:83" s="52" customFormat="1">
      <c r="B6" s="53">
        <v>1</v>
      </c>
      <c r="C6" s="54"/>
      <c r="D6" s="55" t="s">
        <v>78</v>
      </c>
      <c r="E6" s="56"/>
      <c r="F6" s="57" t="str">
        <f>IF(AZ6="NA   ","NA   ",AZ6)</f>
        <v xml:space="preserve">NA   </v>
      </c>
      <c r="G6" s="58" t="str">
        <f>IF(AZ6="NA   ","NA   ",BS6)</f>
        <v xml:space="preserve">NA   </v>
      </c>
      <c r="H6" s="59" t="str">
        <f>IF(F6="NA   ","NA   ",F6-G6)</f>
        <v xml:space="preserve">NA   </v>
      </c>
      <c r="I6" s="57" t="str">
        <f>IF(BA6="NA   ","NA   ",BA6)</f>
        <v xml:space="preserve">NA   </v>
      </c>
      <c r="J6" s="58" t="str">
        <f>IF(BA6="NA   ","NA   ",BT6)</f>
        <v xml:space="preserve">NA   </v>
      </c>
      <c r="K6" s="59" t="str">
        <f>IF(I6="NA   ","NA   ",I6-J6)</f>
        <v xml:space="preserve">NA   </v>
      </c>
      <c r="L6" s="57" t="str">
        <f>IF(BB6="NA   ","NA   ",BB6)</f>
        <v xml:space="preserve">NA   </v>
      </c>
      <c r="M6" s="58" t="str">
        <f>IF(BB6="NA   ","NA   ",BU6)</f>
        <v xml:space="preserve">NA   </v>
      </c>
      <c r="N6" s="59" t="str">
        <f>IF(L6="NA   ","NA   ",L6-M6)</f>
        <v xml:space="preserve">NA   </v>
      </c>
      <c r="O6" s="57" t="str">
        <f>IF(BC6="NA   ","NA   ",BC6)</f>
        <v xml:space="preserve">NA   </v>
      </c>
      <c r="P6" s="58" t="str">
        <f>IF(BC6="NA   ","NA   ",BV6)</f>
        <v xml:space="preserve">NA   </v>
      </c>
      <c r="Q6" s="59" t="str">
        <f>IF(O6="NA   ","NA   ",O6-P6)</f>
        <v xml:space="preserve">NA   </v>
      </c>
      <c r="R6" s="57" t="str">
        <f>IF(BD6="NA   ","NA   ",BD6)</f>
        <v xml:space="preserve">NA   </v>
      </c>
      <c r="S6" s="58" t="str">
        <f>IF(BD6="NA   ","NA   ",BW6)</f>
        <v xml:space="preserve">NA   </v>
      </c>
      <c r="T6" s="59" t="str">
        <f>IF(R6="NA   ","NA   ",R6-S6)</f>
        <v xml:space="preserve">NA   </v>
      </c>
      <c r="U6" s="57" t="str">
        <f>IF(BE6="NA   ","NA   ",BE6)</f>
        <v xml:space="preserve">NA   </v>
      </c>
      <c r="V6" s="58" t="str">
        <f>IF(BE6="NA   ","NA   ",BX6)</f>
        <v xml:space="preserve">NA   </v>
      </c>
      <c r="W6" s="59" t="str">
        <f>IF(U6="NA   ","NA   ",U6-V6)</f>
        <v xml:space="preserve">NA   </v>
      </c>
      <c r="X6" s="57" t="str">
        <f>IF(BF6="NA   ","NA   ",BF6)</f>
        <v xml:space="preserve">NA   </v>
      </c>
      <c r="Y6" s="58" t="str">
        <f>IF(BF6="NA   ","NA   ",BY6)</f>
        <v xml:space="preserve">NA   </v>
      </c>
      <c r="Z6" s="59" t="str">
        <f>IF(X6="NA   ","NA   ",X6-Y6)</f>
        <v xml:space="preserve">NA   </v>
      </c>
      <c r="AA6" s="57" t="str">
        <f>IF(BG6="NA   ","NA   ",BG6)</f>
        <v xml:space="preserve">NA   </v>
      </c>
      <c r="AB6" s="58" t="str">
        <f>IF(BG6="NA   ","NA   ",BZ6)</f>
        <v xml:space="preserve">NA   </v>
      </c>
      <c r="AC6" s="59" t="str">
        <f>IF(AA6="NA   ","NA   ",AA6-AB6)</f>
        <v xml:space="preserve">NA   </v>
      </c>
      <c r="AD6" s="57" t="str">
        <f>IF(BH6="NA   ","NA   ",BH6)</f>
        <v xml:space="preserve">NA   </v>
      </c>
      <c r="AE6" s="58" t="str">
        <f>IF(BH6="NA   ","NA   ",CA6)</f>
        <v xml:space="preserve">NA   </v>
      </c>
      <c r="AF6" s="59" t="str">
        <f>IF(AD6="NA   ","NA   ",AD6-AE6)</f>
        <v xml:space="preserve">NA   </v>
      </c>
      <c r="AG6" s="57" t="str">
        <f>IF(BI6="NA   ","NA   ",BI6)</f>
        <v xml:space="preserve">NA   </v>
      </c>
      <c r="AH6" s="58" t="str">
        <f>IF(BI6="NA   ","NA   ",CB6)</f>
        <v xml:space="preserve">NA   </v>
      </c>
      <c r="AI6" s="59" t="str">
        <f>IF(AG6="NA   ","NA   ",AG6-AH6)</f>
        <v xml:space="preserve">NA   </v>
      </c>
      <c r="AJ6" s="57" t="str">
        <f>IF(BJ6="NA   ","NA   ",BJ6)</f>
        <v xml:space="preserve">NA   </v>
      </c>
      <c r="AK6" s="58" t="str">
        <f>IF(BJ6="NA   ","NA   ",CB6)</f>
        <v xml:space="preserve">NA   </v>
      </c>
      <c r="AL6" s="59" t="str">
        <f>IF(AJ6="NA   ","NA   ",AJ6-AK6)</f>
        <v xml:space="preserve">NA   </v>
      </c>
      <c r="AM6" s="57" t="str">
        <f>IF(BK6="NA   ","NA   ",BK6)</f>
        <v xml:space="preserve">NA   </v>
      </c>
      <c r="AN6" s="58" t="str">
        <f>IF(BK6="NA   ","NA   ",CC6)</f>
        <v xml:space="preserve">NA   </v>
      </c>
      <c r="AO6" s="59" t="str">
        <f>IF(AM6="NA   ","NA   ",AM6-AN6)</f>
        <v xml:space="preserve">NA   </v>
      </c>
      <c r="AP6" s="57" t="str">
        <f>IF(BL6="NA   ","NA   ",BL6)</f>
        <v xml:space="preserve">NA   </v>
      </c>
      <c r="AQ6" s="58" t="str">
        <f>IF(BL6="NA   ","NA   ",CD6)</f>
        <v xml:space="preserve">NA   </v>
      </c>
      <c r="AR6" s="59" t="str">
        <f>IF(AP6="NA   ","NA   ",AP6-AQ6)</f>
        <v xml:space="preserve">NA   </v>
      </c>
      <c r="AS6" s="55"/>
      <c r="AV6" s="53">
        <v>1</v>
      </c>
      <c r="AW6" s="54"/>
      <c r="AX6" s="55" t="s">
        <v>78</v>
      </c>
      <c r="AY6" s="56"/>
      <c r="AZ6" s="58" t="str">
        <f>IF(AND(qtr&gt;=$AV6,week&gt;=AZ$2),'Weekly CFS'!F12,"NA   ")</f>
        <v xml:space="preserve">NA   </v>
      </c>
      <c r="BA6" s="58" t="str">
        <f>IF(AND(qtr&gt;=$AV6,week&gt;=BA$2),'Weekly CFS'!G12,"NA   ")</f>
        <v xml:space="preserve">NA   </v>
      </c>
      <c r="BB6" s="58" t="str">
        <f>IF(AND(qtr&gt;=$AV6,week&gt;=BB$2),'Weekly CFS'!H12,"NA   ")</f>
        <v xml:space="preserve">NA   </v>
      </c>
      <c r="BC6" s="58" t="str">
        <f>IF(AND(qtr&gt;=$AV6,week&gt;=BC$2),'Weekly CFS'!I12,"NA   ")</f>
        <v xml:space="preserve">NA   </v>
      </c>
      <c r="BD6" s="58" t="str">
        <f>IF(AND(qtr&gt;=$AV6,week&gt;=BD$2),'Weekly CFS'!J12,"NA   ")</f>
        <v xml:space="preserve">NA   </v>
      </c>
      <c r="BE6" s="58" t="str">
        <f>IF(AND(qtr&gt;=$AV6,week&gt;=BE$2),'Weekly CFS'!K12,"NA   ")</f>
        <v xml:space="preserve">NA   </v>
      </c>
      <c r="BF6" s="58" t="str">
        <f>IF(AND(qtr&gt;=$AV6,week&gt;=BF$2),'Weekly CFS'!L12,"NA   ")</f>
        <v xml:space="preserve">NA   </v>
      </c>
      <c r="BG6" s="58" t="str">
        <f>IF(AND(qtr&gt;=$AV6,week&gt;=BG$2),'Weekly CFS'!M12,"NA   ")</f>
        <v xml:space="preserve">NA   </v>
      </c>
      <c r="BH6" s="58" t="str">
        <f>IF(AND(qtr&gt;=$AV6,week&gt;=BH$2),'Weekly CFS'!N12,"NA   ")</f>
        <v xml:space="preserve">NA   </v>
      </c>
      <c r="BI6" s="58" t="str">
        <f>IF(AND(qtr&gt;=$AV6,week&gt;=BI$2),'Weekly CFS'!O12,"NA   ")</f>
        <v xml:space="preserve">NA   </v>
      </c>
      <c r="BJ6" s="58" t="str">
        <f>IF(AND(qtr&gt;=$AV6,week&gt;=BJ$2),'Weekly CFS'!P12,"NA   ")</f>
        <v xml:space="preserve">NA   </v>
      </c>
      <c r="BK6" s="58" t="str">
        <f>IF(AND(qtr&gt;=$AV6,week&gt;=BK$2),'Weekly CFS'!Q12,"NA   ")</f>
        <v xml:space="preserve">NA   </v>
      </c>
      <c r="BL6" s="58" t="str">
        <f>IF(AND(qtr&gt;=$AV6,week&gt;=BL$2),'Weekly CFS'!R12,"NA   ")</f>
        <v xml:space="preserve">NA   </v>
      </c>
      <c r="BO6" s="53">
        <v>1</v>
      </c>
      <c r="BP6" s="54"/>
      <c r="BQ6" s="55" t="s">
        <v>78</v>
      </c>
      <c r="BR6" s="56"/>
      <c r="BS6" s="55">
        <f ca="1">-BS31</f>
        <v>-404.00905128205159</v>
      </c>
      <c r="BT6" s="55">
        <f t="shared" ref="BT6:CE6" ca="1" si="3">-BT31</f>
        <v>-404.30774402156567</v>
      </c>
      <c r="BU6" s="55">
        <f t="shared" ca="1" si="3"/>
        <v>-404.61027401932006</v>
      </c>
      <c r="BV6" s="55">
        <f t="shared" ca="1" si="3"/>
        <v>-404.91702335564878</v>
      </c>
      <c r="BW6" s="55">
        <f t="shared" ca="1" si="3"/>
        <v>-405.22826269765028</v>
      </c>
      <c r="BX6" s="55">
        <f t="shared" ca="1" si="3"/>
        <v>-405.54416873626178</v>
      </c>
      <c r="BY6" s="55">
        <f t="shared" ca="1" si="3"/>
        <v>-405.86483935944671</v>
      </c>
      <c r="BZ6" s="55">
        <f t="shared" ca="1" si="3"/>
        <v>-406.19030683001256</v>
      </c>
      <c r="CA6" s="55">
        <f t="shared" ca="1" si="3"/>
        <v>-406.52054920635783</v>
      </c>
      <c r="CB6" s="55">
        <f t="shared" ca="1" si="3"/>
        <v>-406.85550021755989</v>
      </c>
      <c r="CC6" s="55">
        <f t="shared" ca="1" si="3"/>
        <v>-407.19505778017447</v>
      </c>
      <c r="CD6" s="55">
        <f t="shared" ca="1" si="3"/>
        <v>-407.53909132283479</v>
      </c>
      <c r="CE6" s="55">
        <f t="shared" ca="1" si="3"/>
        <v>-407.8874480656159</v>
      </c>
    </row>
    <row r="7" spans="1:83" s="52" customFormat="1">
      <c r="B7" s="53">
        <v>1</v>
      </c>
      <c r="C7" s="54"/>
      <c r="D7" s="55" t="s">
        <v>83</v>
      </c>
      <c r="E7" s="56"/>
      <c r="F7" s="57" t="str">
        <f>IF(AZ7="NA   ","NA   ",AZ7)</f>
        <v xml:space="preserve">NA   </v>
      </c>
      <c r="G7" s="58" t="str">
        <f>IF(AZ7="NA   ","NA   ",BS7)</f>
        <v xml:space="preserve">NA   </v>
      </c>
      <c r="H7" s="59" t="str">
        <f>IF(F7="NA   ","NA   ",F7-G7)</f>
        <v xml:space="preserve">NA   </v>
      </c>
      <c r="I7" s="57" t="str">
        <f>IF(BA7="NA   ","NA   ",BA7)</f>
        <v xml:space="preserve">NA   </v>
      </c>
      <c r="J7" s="58" t="str">
        <f>IF(BA7="NA   ","NA   ",BT7)</f>
        <v xml:space="preserve">NA   </v>
      </c>
      <c r="K7" s="59" t="str">
        <f>IF(I7="NA   ","NA   ",I7-J7)</f>
        <v xml:space="preserve">NA   </v>
      </c>
      <c r="L7" s="57" t="str">
        <f>IF(BB7="NA   ","NA   ",BB7)</f>
        <v xml:space="preserve">NA   </v>
      </c>
      <c r="M7" s="58" t="str">
        <f>IF(BB7="NA   ","NA   ",BU7)</f>
        <v xml:space="preserve">NA   </v>
      </c>
      <c r="N7" s="59" t="str">
        <f>IF(L7="NA   ","NA   ",L7-M7)</f>
        <v xml:space="preserve">NA   </v>
      </c>
      <c r="O7" s="57" t="str">
        <f>IF(BC7="NA   ","NA   ",BC7)</f>
        <v xml:space="preserve">NA   </v>
      </c>
      <c r="P7" s="58" t="str">
        <f>IF(BC7="NA   ","NA   ",BV7)</f>
        <v xml:space="preserve">NA   </v>
      </c>
      <c r="Q7" s="59" t="str">
        <f>IF(O7="NA   ","NA   ",O7-P7)</f>
        <v xml:space="preserve">NA   </v>
      </c>
      <c r="R7" s="57" t="str">
        <f>IF(BD7="NA   ","NA   ",BD7)</f>
        <v xml:space="preserve">NA   </v>
      </c>
      <c r="S7" s="58" t="str">
        <f>IF(BD7="NA   ","NA   ",BW7)</f>
        <v xml:space="preserve">NA   </v>
      </c>
      <c r="T7" s="59" t="str">
        <f>IF(R7="NA   ","NA   ",R7-S7)</f>
        <v xml:space="preserve">NA   </v>
      </c>
      <c r="U7" s="57" t="str">
        <f>IF(BE7="NA   ","NA   ",BE7)</f>
        <v xml:space="preserve">NA   </v>
      </c>
      <c r="V7" s="58" t="str">
        <f>IF(BE7="NA   ","NA   ",BX7)</f>
        <v xml:space="preserve">NA   </v>
      </c>
      <c r="W7" s="59" t="str">
        <f>IF(U7="NA   ","NA   ",U7-V7)</f>
        <v xml:space="preserve">NA   </v>
      </c>
      <c r="X7" s="57" t="str">
        <f>IF(BF7="NA   ","NA   ",BF7)</f>
        <v xml:space="preserve">NA   </v>
      </c>
      <c r="Y7" s="58" t="str">
        <f>IF(BF7="NA   ","NA   ",BY7)</f>
        <v xml:space="preserve">NA   </v>
      </c>
      <c r="Z7" s="59" t="str">
        <f>IF(X7="NA   ","NA   ",X7-Y7)</f>
        <v xml:space="preserve">NA   </v>
      </c>
      <c r="AA7" s="57" t="str">
        <f>IF(BG7="NA   ","NA   ",BG7)</f>
        <v xml:space="preserve">NA   </v>
      </c>
      <c r="AB7" s="58" t="str">
        <f>IF(BG7="NA   ","NA   ",BZ7)</f>
        <v xml:space="preserve">NA   </v>
      </c>
      <c r="AC7" s="59" t="str">
        <f>IF(AA7="NA   ","NA   ",AA7-AB7)</f>
        <v xml:space="preserve">NA   </v>
      </c>
      <c r="AD7" s="57" t="str">
        <f>IF(BH7="NA   ","NA   ",BH7)</f>
        <v xml:space="preserve">NA   </v>
      </c>
      <c r="AE7" s="58" t="str">
        <f>IF(BH7="NA   ","NA   ",CA7)</f>
        <v xml:space="preserve">NA   </v>
      </c>
      <c r="AF7" s="59" t="str">
        <f>IF(AD7="NA   ","NA   ",AD7-AE7)</f>
        <v xml:space="preserve">NA   </v>
      </c>
      <c r="AG7" s="57" t="str">
        <f>IF(BI7="NA   ","NA   ",BI7)</f>
        <v xml:space="preserve">NA   </v>
      </c>
      <c r="AH7" s="58" t="str">
        <f>IF(BI7="NA   ","NA   ",CB7)</f>
        <v xml:space="preserve">NA   </v>
      </c>
      <c r="AI7" s="59" t="str">
        <f>IF(AG7="NA   ","NA   ",AG7-AH7)</f>
        <v xml:space="preserve">NA   </v>
      </c>
      <c r="AJ7" s="57" t="str">
        <f>IF(BJ7="NA   ","NA   ",BJ7)</f>
        <v xml:space="preserve">NA   </v>
      </c>
      <c r="AK7" s="58" t="str">
        <f>IF(BJ7="NA   ","NA   ",CB7)</f>
        <v xml:space="preserve">NA   </v>
      </c>
      <c r="AL7" s="59" t="str">
        <f>IF(AJ7="NA   ","NA   ",AJ7-AK7)</f>
        <v xml:space="preserve">NA   </v>
      </c>
      <c r="AM7" s="57" t="str">
        <f>IF(BK7="NA   ","NA   ",BK7)</f>
        <v xml:space="preserve">NA   </v>
      </c>
      <c r="AN7" s="58" t="str">
        <f>IF(BK7="NA   ","NA   ",CC7)</f>
        <v xml:space="preserve">NA   </v>
      </c>
      <c r="AO7" s="59" t="str">
        <f>IF(AM7="NA   ","NA   ",AM7-AN7)</f>
        <v xml:space="preserve">NA   </v>
      </c>
      <c r="AP7" s="57" t="str">
        <f>IF(BL7="NA   ","NA   ",BL7)</f>
        <v xml:space="preserve">NA   </v>
      </c>
      <c r="AQ7" s="58" t="str">
        <f>IF(BL7="NA   ","NA   ",CD7)</f>
        <v xml:space="preserve">NA   </v>
      </c>
      <c r="AR7" s="59" t="str">
        <f>IF(AP7="NA   ","NA   ",AP7-AQ7)</f>
        <v xml:space="preserve">NA   </v>
      </c>
      <c r="AS7" s="55"/>
      <c r="AV7" s="53">
        <v>1</v>
      </c>
      <c r="AW7" s="54"/>
      <c r="AX7" s="55" t="s">
        <v>83</v>
      </c>
      <c r="AY7" s="56"/>
      <c r="AZ7" s="58" t="str">
        <f>IF(AND(qtr&gt;=$AV7,week&gt;=AZ$2),'Weekly CFS'!F13,"NA   ")</f>
        <v xml:space="preserve">NA   </v>
      </c>
      <c r="BA7" s="58" t="str">
        <f>IF(AND(qtr&gt;=$AV7,week&gt;=BA$2),'Weekly CFS'!G13,"NA   ")</f>
        <v xml:space="preserve">NA   </v>
      </c>
      <c r="BB7" s="58" t="str">
        <f>IF(AND(qtr&gt;=$AV7,week&gt;=BB$2),'Weekly CFS'!H13,"NA   ")</f>
        <v xml:space="preserve">NA   </v>
      </c>
      <c r="BC7" s="58" t="str">
        <f>IF(AND(qtr&gt;=$AV7,week&gt;=BC$2),'Weekly CFS'!I13,"NA   ")</f>
        <v xml:space="preserve">NA   </v>
      </c>
      <c r="BD7" s="58" t="str">
        <f>IF(AND(qtr&gt;=$AV7,week&gt;=BD$2),'Weekly CFS'!J13,"NA   ")</f>
        <v xml:space="preserve">NA   </v>
      </c>
      <c r="BE7" s="58" t="str">
        <f>IF(AND(qtr&gt;=$AV7,week&gt;=BE$2),'Weekly CFS'!K13,"NA   ")</f>
        <v xml:space="preserve">NA   </v>
      </c>
      <c r="BF7" s="58" t="str">
        <f>IF(AND(qtr&gt;=$AV7,week&gt;=BF$2),'Weekly CFS'!L13,"NA   ")</f>
        <v xml:space="preserve">NA   </v>
      </c>
      <c r="BG7" s="58" t="str">
        <f>IF(AND(qtr&gt;=$AV7,week&gt;=BG$2),'Weekly CFS'!M13,"NA   ")</f>
        <v xml:space="preserve">NA   </v>
      </c>
      <c r="BH7" s="58" t="str">
        <f>IF(AND(qtr&gt;=$AV7,week&gt;=BH$2),'Weekly CFS'!N13,"NA   ")</f>
        <v xml:space="preserve">NA   </v>
      </c>
      <c r="BI7" s="58" t="str">
        <f>IF(AND(qtr&gt;=$AV7,week&gt;=BI$2),'Weekly CFS'!O13,"NA   ")</f>
        <v xml:space="preserve">NA   </v>
      </c>
      <c r="BJ7" s="58" t="str">
        <f>IF(AND(qtr&gt;=$AV7,week&gt;=BJ$2),'Weekly CFS'!P13,"NA   ")</f>
        <v xml:space="preserve">NA   </v>
      </c>
      <c r="BK7" s="58" t="str">
        <f>IF(AND(qtr&gt;=$AV7,week&gt;=BK$2),'Weekly CFS'!Q13,"NA   ")</f>
        <v xml:space="preserve">NA   </v>
      </c>
      <c r="BL7" s="58" t="str">
        <f>IF(AND(qtr&gt;=$AV7,week&gt;=BL$2),'Weekly CFS'!R13,"NA   ")</f>
        <v xml:space="preserve">NA   </v>
      </c>
      <c r="BO7" s="53">
        <v>1</v>
      </c>
      <c r="BP7" s="54"/>
      <c r="BQ7" s="55" t="s">
        <v>83</v>
      </c>
      <c r="BR7" s="56"/>
      <c r="BS7" s="55">
        <f ca="1">-BS37</f>
        <v>-1241.7072483516486</v>
      </c>
      <c r="BT7" s="55">
        <f t="shared" ref="BT7:CE7" ca="1" si="4">-BT37</f>
        <v>-653.47566283131027</v>
      </c>
      <c r="BU7" s="55">
        <f t="shared" ca="1" si="4"/>
        <v>-490.62008838628026</v>
      </c>
      <c r="BV7" s="55">
        <f t="shared" ca="1" si="4"/>
        <v>-654.69209871887472</v>
      </c>
      <c r="BW7" s="55">
        <f t="shared" ca="1" si="4"/>
        <v>-491.53178252972282</v>
      </c>
      <c r="BX7" s="55">
        <f t="shared" ca="1" si="4"/>
        <v>-655.90706902627585</v>
      </c>
      <c r="BY7" s="55">
        <f t="shared" ca="1" si="4"/>
        <v>-492.44243649737575</v>
      </c>
      <c r="BZ7" s="55">
        <f t="shared" ca="1" si="4"/>
        <v>-657.1207123019467</v>
      </c>
      <c r="CA7" s="55">
        <f t="shared" ca="1" si="4"/>
        <v>-493.35215192232062</v>
      </c>
      <c r="CB7" s="55">
        <f t="shared" ca="1" si="4"/>
        <v>-658.33316174658989</v>
      </c>
      <c r="CC7" s="55">
        <f t="shared" ca="1" si="4"/>
        <v>-494.26102651716042</v>
      </c>
      <c r="CD7" s="55">
        <f t="shared" ca="1" si="4"/>
        <v>-659.54454542518647</v>
      </c>
      <c r="CE7" s="55">
        <f t="shared" ca="1" si="4"/>
        <v>-495.16915422944976</v>
      </c>
    </row>
    <row r="8" spans="1:83">
      <c r="B8" s="53">
        <v>1</v>
      </c>
      <c r="C8" s="54"/>
      <c r="D8" s="55" t="s">
        <v>216</v>
      </c>
      <c r="E8" s="56"/>
      <c r="F8" s="57" t="str">
        <f>IF(AZ8="NA   ","NA   ",AZ8)</f>
        <v xml:space="preserve">NA   </v>
      </c>
      <c r="G8" s="58" t="str">
        <f>IF(AZ8="NA   ","NA   ",BS8)</f>
        <v xml:space="preserve">NA   </v>
      </c>
      <c r="H8" s="59" t="str">
        <f>IF(F8="NA   ","NA   ",F8-G8)</f>
        <v xml:space="preserve">NA   </v>
      </c>
      <c r="I8" s="57" t="str">
        <f>IF(BA8="NA   ","NA   ",BA8)</f>
        <v xml:space="preserve">NA   </v>
      </c>
      <c r="J8" s="58" t="str">
        <f>IF(BA8="NA   ","NA   ",BT8)</f>
        <v xml:space="preserve">NA   </v>
      </c>
      <c r="K8" s="59" t="str">
        <f>IF(I8="NA   ","NA   ",I8-J8)</f>
        <v xml:space="preserve">NA   </v>
      </c>
      <c r="L8" s="57" t="str">
        <f>IF(BB8="NA   ","NA   ",BB8)</f>
        <v xml:space="preserve">NA   </v>
      </c>
      <c r="M8" s="58" t="str">
        <f>IF(BB8="NA   ","NA   ",BU8)</f>
        <v xml:space="preserve">NA   </v>
      </c>
      <c r="N8" s="59" t="str">
        <f>IF(L8="NA   ","NA   ",L8-M8)</f>
        <v xml:space="preserve">NA   </v>
      </c>
      <c r="O8" s="57" t="str">
        <f>IF(BC8="NA   ","NA   ",BC8)</f>
        <v xml:space="preserve">NA   </v>
      </c>
      <c r="P8" s="58" t="str">
        <f>IF(BC8="NA   ","NA   ",BV8)</f>
        <v xml:space="preserve">NA   </v>
      </c>
      <c r="Q8" s="59" t="str">
        <f>IF(O8="NA   ","NA   ",O8-P8)</f>
        <v xml:space="preserve">NA   </v>
      </c>
      <c r="R8" s="57" t="str">
        <f>IF(BD8="NA   ","NA   ",BD8)</f>
        <v xml:space="preserve">NA   </v>
      </c>
      <c r="S8" s="58" t="str">
        <f>IF(BD8="NA   ","NA   ",BW8)</f>
        <v xml:space="preserve">NA   </v>
      </c>
      <c r="T8" s="59" t="str">
        <f>IF(R8="NA   ","NA   ",R8-S8)</f>
        <v xml:space="preserve">NA   </v>
      </c>
      <c r="U8" s="57" t="str">
        <f>IF(BE8="NA   ","NA   ",BE8)</f>
        <v xml:space="preserve">NA   </v>
      </c>
      <c r="V8" s="58" t="str">
        <f>IF(BE8="NA   ","NA   ",BX8)</f>
        <v xml:space="preserve">NA   </v>
      </c>
      <c r="W8" s="59" t="str">
        <f>IF(U8="NA   ","NA   ",U8-V8)</f>
        <v xml:space="preserve">NA   </v>
      </c>
      <c r="X8" s="57" t="str">
        <f>IF(BF8="NA   ","NA   ",BF8)</f>
        <v xml:space="preserve">NA   </v>
      </c>
      <c r="Y8" s="58" t="str">
        <f>IF(BF8="NA   ","NA   ",BY8)</f>
        <v xml:space="preserve">NA   </v>
      </c>
      <c r="Z8" s="59" t="str">
        <f>IF(X8="NA   ","NA   ",X8-Y8)</f>
        <v xml:space="preserve">NA   </v>
      </c>
      <c r="AA8" s="57" t="str">
        <f>IF(BG8="NA   ","NA   ",BG8)</f>
        <v xml:space="preserve">NA   </v>
      </c>
      <c r="AB8" s="58" t="str">
        <f>IF(BG8="NA   ","NA   ",BZ8)</f>
        <v xml:space="preserve">NA   </v>
      </c>
      <c r="AC8" s="59" t="str">
        <f>IF(AA8="NA   ","NA   ",AA8-AB8)</f>
        <v xml:space="preserve">NA   </v>
      </c>
      <c r="AD8" s="57" t="str">
        <f>IF(BH8="NA   ","NA   ",BH8)</f>
        <v xml:space="preserve">NA   </v>
      </c>
      <c r="AE8" s="58" t="str">
        <f>IF(BH8="NA   ","NA   ",CA8)</f>
        <v xml:space="preserve">NA   </v>
      </c>
      <c r="AF8" s="59" t="str">
        <f>IF(AD8="NA   ","NA   ",AD8-AE8)</f>
        <v xml:space="preserve">NA   </v>
      </c>
      <c r="AG8" s="57" t="str">
        <f>IF(BI8="NA   ","NA   ",BI8)</f>
        <v xml:space="preserve">NA   </v>
      </c>
      <c r="AH8" s="58" t="str">
        <f>IF(BI8="NA   ","NA   ",CB8)</f>
        <v xml:space="preserve">NA   </v>
      </c>
      <c r="AI8" s="59" t="str">
        <f>IF(AG8="NA   ","NA   ",AG8-AH8)</f>
        <v xml:space="preserve">NA   </v>
      </c>
      <c r="AJ8" s="57" t="str">
        <f>IF(BJ8="NA   ","NA   ",BJ8)</f>
        <v xml:space="preserve">NA   </v>
      </c>
      <c r="AK8" s="58" t="str">
        <f>IF(BJ8="NA   ","NA   ",CB8)</f>
        <v xml:space="preserve">NA   </v>
      </c>
      <c r="AL8" s="59" t="str">
        <f>IF(AJ8="NA   ","NA   ",AJ8-AK8)</f>
        <v xml:space="preserve">NA   </v>
      </c>
      <c r="AM8" s="57" t="str">
        <f>IF(BK8="NA   ","NA   ",BK8)</f>
        <v xml:space="preserve">NA   </v>
      </c>
      <c r="AN8" s="58" t="str">
        <f>IF(BK8="NA   ","NA   ",CC8)</f>
        <v xml:space="preserve">NA   </v>
      </c>
      <c r="AO8" s="59" t="str">
        <f>IF(AM8="NA   ","NA   ",AM8-AN8)</f>
        <v xml:space="preserve">NA   </v>
      </c>
      <c r="AP8" s="57" t="str">
        <f>IF(BL8="NA   ","NA   ",BL8)</f>
        <v xml:space="preserve">NA   </v>
      </c>
      <c r="AQ8" s="58" t="str">
        <f>IF(BL8="NA   ","NA   ",CD8)</f>
        <v xml:space="preserve">NA   </v>
      </c>
      <c r="AR8" s="59" t="str">
        <f>IF(AP8="NA   ","NA   ",AP8-AQ8)</f>
        <v xml:space="preserve">NA   </v>
      </c>
      <c r="AS8" s="55"/>
      <c r="AT8" s="52"/>
      <c r="AU8" s="52"/>
      <c r="AV8" s="53">
        <v>1</v>
      </c>
      <c r="AW8" s="54"/>
      <c r="AX8" s="55" t="s">
        <v>216</v>
      </c>
      <c r="AY8" s="56"/>
      <c r="AZ8" s="58" t="str">
        <f>IF(AND(qtr&gt;=$AV8,week&gt;=AZ$2),'Weekly CFS'!F16,"NA   ")</f>
        <v xml:space="preserve">NA   </v>
      </c>
      <c r="BA8" s="58" t="str">
        <f>IF(AND(qtr&gt;=$AV8,week&gt;=BA$2),'Weekly CFS'!G16,"NA   ")</f>
        <v xml:space="preserve">NA   </v>
      </c>
      <c r="BB8" s="58" t="str">
        <f>IF(AND(qtr&gt;=$AV8,week&gt;=BB$2),'Weekly CFS'!H16,"NA   ")</f>
        <v xml:space="preserve">NA   </v>
      </c>
      <c r="BC8" s="58" t="str">
        <f>IF(AND(qtr&gt;=$AV8,week&gt;=BC$2),'Weekly CFS'!I16,"NA   ")</f>
        <v xml:space="preserve">NA   </v>
      </c>
      <c r="BD8" s="58" t="str">
        <f>IF(AND(qtr&gt;=$AV8,week&gt;=BD$2),'Weekly CFS'!J16,"NA   ")</f>
        <v xml:space="preserve">NA   </v>
      </c>
      <c r="BE8" s="58" t="str">
        <f>IF(AND(qtr&gt;=$AV8,week&gt;=BE$2),'Weekly CFS'!K16,"NA   ")</f>
        <v xml:space="preserve">NA   </v>
      </c>
      <c r="BF8" s="58" t="str">
        <f>IF(AND(qtr&gt;=$AV8,week&gt;=BF$2),'Weekly CFS'!L16,"NA   ")</f>
        <v xml:space="preserve">NA   </v>
      </c>
      <c r="BG8" s="58" t="str">
        <f>IF(AND(qtr&gt;=$AV8,week&gt;=BG$2),'Weekly CFS'!M16,"NA   ")</f>
        <v xml:space="preserve">NA   </v>
      </c>
      <c r="BH8" s="58" t="str">
        <f>IF(AND(qtr&gt;=$AV8,week&gt;=BH$2),'Weekly CFS'!N16,"NA   ")</f>
        <v xml:space="preserve">NA   </v>
      </c>
      <c r="BI8" s="58" t="str">
        <f>IF(AND(qtr&gt;=$AV8,week&gt;=BI$2),'Weekly CFS'!O16,"NA   ")</f>
        <v xml:space="preserve">NA   </v>
      </c>
      <c r="BJ8" s="58" t="str">
        <f>IF(AND(qtr&gt;=$AV8,week&gt;=BJ$2),'Weekly CFS'!P16,"NA   ")</f>
        <v xml:space="preserve">NA   </v>
      </c>
      <c r="BK8" s="58" t="str">
        <f>IF(AND(qtr&gt;=$AV8,week&gt;=BK$2),'Weekly CFS'!Q16,"NA   ")</f>
        <v xml:space="preserve">NA   </v>
      </c>
      <c r="BL8" s="58" t="str">
        <f>IF(AND(qtr&gt;=$AV8,week&gt;=BL$2),'Weekly CFS'!R16,"NA   ")</f>
        <v xml:space="preserve">NA   </v>
      </c>
      <c r="BM8" s="52"/>
      <c r="BN8" s="52"/>
      <c r="BO8" s="53">
        <v>1</v>
      </c>
      <c r="BP8" s="54"/>
      <c r="BQ8" s="55" t="s">
        <v>216</v>
      </c>
      <c r="BR8" s="56"/>
      <c r="BS8" s="55">
        <f ca="1">-Assumptions!F15*Variance!BS15</f>
        <v>-32.277784615384618</v>
      </c>
      <c r="BT8" s="55">
        <f ca="1">-Assumptions!G15*Variance!BT15</f>
        <v>-32.305593168284027</v>
      </c>
      <c r="BU8" s="55">
        <f ca="1">-Assumptions!H15*Variance!BU15</f>
        <v>-32.333425679321316</v>
      </c>
      <c r="BV8" s="55">
        <f ca="1">-Assumptions!I15*Variance!BV15</f>
        <v>-32.361282169137347</v>
      </c>
      <c r="BW8" s="55">
        <f ca="1">-Assumptions!J15*Variance!BW15</f>
        <v>-32.389162658390759</v>
      </c>
      <c r="BX8" s="55">
        <f ca="1">-Assumptions!K15*Variance!BX15</f>
        <v>-32.417067167757992</v>
      </c>
      <c r="BY8" s="55">
        <f ca="1">-Assumptions!L15*Variance!BY15</f>
        <v>-32.444995717933296</v>
      </c>
      <c r="BZ8" s="55">
        <f ca="1">-Assumptions!M15*Variance!BZ15</f>
        <v>-32.472948329628743</v>
      </c>
      <c r="CA8" s="55">
        <f ca="1">-Assumptions!N15*Variance!CA15</f>
        <v>-32.500925023574268</v>
      </c>
      <c r="CB8" s="55">
        <f ca="1">-Assumptions!O15*Variance!CB15</f>
        <v>-32.528925820517657</v>
      </c>
      <c r="CC8" s="55">
        <f ca="1">-Assumptions!P15*Variance!CC15</f>
        <v>-32.556950741224568</v>
      </c>
      <c r="CD8" s="55">
        <f ca="1">-Assumptions!Q15*Variance!CD15</f>
        <v>-32.584999806478542</v>
      </c>
      <c r="CE8" s="55">
        <f ca="1">-Assumptions!R15*Variance!CE15</f>
        <v>-32.613073037081044</v>
      </c>
    </row>
    <row r="9" spans="1:83" s="52" customFormat="1">
      <c r="B9" s="53">
        <v>1</v>
      </c>
    </row>
    <row r="10" spans="1:83">
      <c r="B10" s="25">
        <v>1</v>
      </c>
      <c r="C10" s="40" t="s">
        <v>155</v>
      </c>
      <c r="D10" s="33"/>
      <c r="E10" s="38"/>
      <c r="F10" s="60"/>
      <c r="G10" s="33"/>
      <c r="H10" s="51"/>
      <c r="I10" s="60"/>
      <c r="J10" s="33"/>
      <c r="K10" s="51"/>
      <c r="L10" s="60"/>
      <c r="M10" s="33"/>
      <c r="N10" s="51"/>
      <c r="O10" s="60"/>
      <c r="P10" s="33"/>
      <c r="Q10" s="51"/>
      <c r="R10" s="60"/>
      <c r="S10" s="33"/>
      <c r="T10" s="51"/>
      <c r="U10" s="60"/>
      <c r="V10" s="33"/>
      <c r="W10" s="51"/>
      <c r="X10" s="60"/>
      <c r="Y10" s="33"/>
      <c r="Z10" s="51"/>
      <c r="AA10" s="60"/>
      <c r="AB10" s="33"/>
      <c r="AC10" s="51"/>
      <c r="AD10" s="60"/>
      <c r="AE10" s="33"/>
      <c r="AF10" s="51"/>
      <c r="AG10" s="60"/>
      <c r="AH10" s="33"/>
      <c r="AI10" s="51"/>
      <c r="AJ10" s="60"/>
      <c r="AK10" s="33"/>
      <c r="AL10" s="51"/>
      <c r="AM10" s="60"/>
      <c r="AN10" s="33"/>
      <c r="AO10" s="51"/>
      <c r="AP10" s="60"/>
      <c r="AQ10" s="33"/>
      <c r="AR10" s="51"/>
      <c r="AS10" s="33"/>
      <c r="AV10" s="25">
        <v>1</v>
      </c>
      <c r="AW10" s="40" t="s">
        <v>155</v>
      </c>
      <c r="AX10" s="33"/>
      <c r="AY10" s="38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O10" s="25">
        <v>1</v>
      </c>
      <c r="BP10" s="40" t="s">
        <v>155</v>
      </c>
      <c r="BQ10" s="33"/>
      <c r="BR10" s="38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</row>
    <row r="11" spans="1:83" s="52" customFormat="1">
      <c r="B11" s="53">
        <v>1</v>
      </c>
      <c r="C11" s="54"/>
      <c r="D11" s="55" t="s">
        <v>26</v>
      </c>
      <c r="E11" s="56"/>
      <c r="F11" s="57" t="str">
        <f>IF(AZ11="NA   ","NA   ",AZ11)</f>
        <v xml:space="preserve">NA   </v>
      </c>
      <c r="G11" s="58" t="str">
        <f>IF(AZ11="NA   ","NA   ",BS11)</f>
        <v xml:space="preserve">NA   </v>
      </c>
      <c r="H11" s="59" t="str">
        <f>IF(F11="NA   ","NA   ",F11-G11)</f>
        <v xml:space="preserve">NA   </v>
      </c>
      <c r="I11" s="57" t="str">
        <f>IF(BA11="NA   ","NA   ",BA11)</f>
        <v xml:space="preserve">NA   </v>
      </c>
      <c r="J11" s="58" t="str">
        <f>IF(BA11="NA   ","NA   ",BT11)</f>
        <v xml:space="preserve">NA   </v>
      </c>
      <c r="K11" s="59" t="str">
        <f>IF(I11="NA   ","NA   ",I11-J11)</f>
        <v xml:space="preserve">NA   </v>
      </c>
      <c r="L11" s="57" t="str">
        <f>IF(BB11="NA   ","NA   ",BB11)</f>
        <v xml:space="preserve">NA   </v>
      </c>
      <c r="M11" s="58" t="str">
        <f>IF(BB11="NA   ","NA   ",BU11)</f>
        <v xml:space="preserve">NA   </v>
      </c>
      <c r="N11" s="59" t="str">
        <f>IF(L11="NA   ","NA   ",L11-M11)</f>
        <v xml:space="preserve">NA   </v>
      </c>
      <c r="O11" s="57" t="str">
        <f>IF(BC11="NA   ","NA   ",BC11)</f>
        <v xml:space="preserve">NA   </v>
      </c>
      <c r="P11" s="58" t="str">
        <f>IF(BC11="NA   ","NA   ",BV11)</f>
        <v xml:space="preserve">NA   </v>
      </c>
      <c r="Q11" s="59" t="str">
        <f>IF(O11="NA   ","NA   ",O11-P11)</f>
        <v xml:space="preserve">NA   </v>
      </c>
      <c r="R11" s="57" t="str">
        <f>IF(BD11="NA   ","NA   ",BD11)</f>
        <v xml:space="preserve">NA   </v>
      </c>
      <c r="S11" s="58" t="str">
        <f>IF(BD11="NA   ","NA   ",BW11)</f>
        <v xml:space="preserve">NA   </v>
      </c>
      <c r="T11" s="59" t="str">
        <f>IF(R11="NA   ","NA   ",R11-S11)</f>
        <v xml:space="preserve">NA   </v>
      </c>
      <c r="U11" s="57" t="str">
        <f>IF(BE11="NA   ","NA   ",BE11)</f>
        <v xml:space="preserve">NA   </v>
      </c>
      <c r="V11" s="58" t="str">
        <f>IF(BE11="NA   ","NA   ",BX11)</f>
        <v xml:space="preserve">NA   </v>
      </c>
      <c r="W11" s="59" t="str">
        <f>IF(U11="NA   ","NA   ",U11-V11)</f>
        <v xml:space="preserve">NA   </v>
      </c>
      <c r="X11" s="57" t="str">
        <f>IF(BF11="NA   ","NA   ",BF11)</f>
        <v xml:space="preserve">NA   </v>
      </c>
      <c r="Y11" s="58" t="str">
        <f>IF(BF11="NA   ","NA   ",BY11)</f>
        <v xml:space="preserve">NA   </v>
      </c>
      <c r="Z11" s="59" t="str">
        <f>IF(X11="NA   ","NA   ",X11-Y11)</f>
        <v xml:space="preserve">NA   </v>
      </c>
      <c r="AA11" s="57" t="str">
        <f>IF(BG11="NA   ","NA   ",BG11)</f>
        <v xml:space="preserve">NA   </v>
      </c>
      <c r="AB11" s="58" t="str">
        <f>IF(BG11="NA   ","NA   ",BZ11)</f>
        <v xml:space="preserve">NA   </v>
      </c>
      <c r="AC11" s="59" t="str">
        <f>IF(AA11="NA   ","NA   ",AA11-AB11)</f>
        <v xml:space="preserve">NA   </v>
      </c>
      <c r="AD11" s="57" t="str">
        <f>IF(BH11="NA   ","NA   ",BH11)</f>
        <v xml:space="preserve">NA   </v>
      </c>
      <c r="AE11" s="58" t="str">
        <f>IF(BH11="NA   ","NA   ",CA11)</f>
        <v xml:space="preserve">NA   </v>
      </c>
      <c r="AF11" s="59" t="str">
        <f>IF(AD11="NA   ","NA   ",AD11-AE11)</f>
        <v xml:space="preserve">NA   </v>
      </c>
      <c r="AG11" s="57" t="str">
        <f>IF(BI11="NA   ","NA   ",BI11)</f>
        <v xml:space="preserve">NA   </v>
      </c>
      <c r="AH11" s="58" t="str">
        <f>IF(BI11="NA   ","NA   ",CB11)</f>
        <v xml:space="preserve">NA   </v>
      </c>
      <c r="AI11" s="59" t="str">
        <f>IF(AG11="NA   ","NA   ",AG11-AH11)</f>
        <v xml:space="preserve">NA   </v>
      </c>
      <c r="AJ11" s="57" t="str">
        <f>IF(BJ11="NA   ","NA   ",BJ11)</f>
        <v xml:space="preserve">NA   </v>
      </c>
      <c r="AK11" s="58" t="str">
        <f>IF(BJ11="NA   ","NA   ",CB11)</f>
        <v xml:space="preserve">NA   </v>
      </c>
      <c r="AL11" s="59" t="str">
        <f>IF(AJ11="NA   ","NA   ",AJ11-AK11)</f>
        <v xml:space="preserve">NA   </v>
      </c>
      <c r="AM11" s="57" t="str">
        <f>IF(BK11="NA   ","NA   ",BK11)</f>
        <v xml:space="preserve">NA   </v>
      </c>
      <c r="AN11" s="58" t="str">
        <f>IF(BK11="NA   ","NA   ",CC11)</f>
        <v xml:space="preserve">NA   </v>
      </c>
      <c r="AO11" s="59" t="str">
        <f>IF(AM11="NA   ","NA   ",AM11-AN11)</f>
        <v xml:space="preserve">NA   </v>
      </c>
      <c r="AP11" s="57" t="str">
        <f>IF(BL11="NA   ","NA   ",BL11)</f>
        <v xml:space="preserve">NA   </v>
      </c>
      <c r="AQ11" s="58" t="str">
        <f>IF(BL11="NA   ","NA   ",CD11)</f>
        <v xml:space="preserve">NA   </v>
      </c>
      <c r="AR11" s="59" t="str">
        <f>IF(AP11="NA   ","NA   ",AP11-AQ11)</f>
        <v xml:space="preserve">NA   </v>
      </c>
      <c r="AS11" s="55"/>
      <c r="AV11" s="53">
        <v>1</v>
      </c>
      <c r="AW11" s="54"/>
      <c r="AX11" s="55" t="s">
        <v>26</v>
      </c>
      <c r="AY11" s="56"/>
      <c r="AZ11" s="58" t="str">
        <f>IF(AND(qtr&gt;=$AV11,week&gt;=AZ$2),Actuals!F216-Actuals!E216,"NA   ")</f>
        <v xml:space="preserve">NA   </v>
      </c>
      <c r="BA11" s="58" t="str">
        <f>IF(AND(qtr&gt;=$AV11,week&gt;=BA$2),Actuals!G216-Actuals!F216,"NA   ")</f>
        <v xml:space="preserve">NA   </v>
      </c>
      <c r="BB11" s="58" t="str">
        <f>IF(AND(qtr&gt;=$AV11,week&gt;=BB$2),Actuals!H216-Actuals!G216,"NA   ")</f>
        <v xml:space="preserve">NA   </v>
      </c>
      <c r="BC11" s="58" t="str">
        <f>IF(AND(qtr&gt;=$AV11,week&gt;=BC$2),Actuals!I216-Actuals!H216,"NA   ")</f>
        <v xml:space="preserve">NA   </v>
      </c>
      <c r="BD11" s="58" t="str">
        <f>IF(AND(qtr&gt;=$AV11,week&gt;=BD$2),Actuals!J216-Actuals!I216,"NA   ")</f>
        <v xml:space="preserve">NA   </v>
      </c>
      <c r="BE11" s="58" t="str">
        <f>IF(AND(qtr&gt;=$AV11,week&gt;=BE$2),Actuals!K216-Actuals!J216,"NA   ")</f>
        <v xml:space="preserve">NA   </v>
      </c>
      <c r="BF11" s="58" t="str">
        <f>IF(AND(qtr&gt;=$AV11,week&gt;=BF$2),Actuals!L216-Actuals!K216,"NA   ")</f>
        <v xml:space="preserve">NA   </v>
      </c>
      <c r="BG11" s="58" t="str">
        <f>IF(AND(qtr&gt;=$AV11,week&gt;=BG$2),Actuals!M216-Actuals!L216,"NA   ")</f>
        <v xml:space="preserve">NA   </v>
      </c>
      <c r="BH11" s="58" t="str">
        <f>IF(AND(qtr&gt;=$AV11,week&gt;=BH$2),Actuals!N216-Actuals!M216,"NA   ")</f>
        <v xml:space="preserve">NA   </v>
      </c>
      <c r="BI11" s="58" t="str">
        <f>IF(AND(qtr&gt;=$AV11,week&gt;=BI$2),Actuals!O216-Actuals!N216,"NA   ")</f>
        <v xml:space="preserve">NA   </v>
      </c>
      <c r="BJ11" s="58" t="str">
        <f>IF(AND(qtr&gt;=$AV11,week&gt;=BJ$2),Actuals!P216-Actuals!O216,"NA   ")</f>
        <v xml:space="preserve">NA   </v>
      </c>
      <c r="BK11" s="58" t="str">
        <f>IF(AND(qtr&gt;=$AV11,week&gt;=BK$2),Actuals!Q216-Actuals!P216,"NA   ")</f>
        <v xml:space="preserve">NA   </v>
      </c>
      <c r="BL11" s="58" t="str">
        <f>IF(AND(qtr&gt;=$AV11,week&gt;=BL$2),Actuals!R216-Actuals!Q216,"NA   ")</f>
        <v xml:space="preserve">NA   </v>
      </c>
      <c r="BO11" s="53">
        <v>1</v>
      </c>
      <c r="BP11" s="54"/>
      <c r="BQ11" s="55" t="s">
        <v>26</v>
      </c>
      <c r="BR11" s="56"/>
      <c r="BS11" s="55">
        <f>Assumptions!F27-Assumptions!F28</f>
        <v>200</v>
      </c>
      <c r="BT11" s="55">
        <f>Assumptions!G27-Assumptions!G28</f>
        <v>0</v>
      </c>
      <c r="BU11" s="55">
        <f>Assumptions!H27-Assumptions!H28</f>
        <v>0</v>
      </c>
      <c r="BV11" s="55">
        <f>Assumptions!I27-Assumptions!I28</f>
        <v>0</v>
      </c>
      <c r="BW11" s="55">
        <f>Assumptions!J27-Assumptions!J28</f>
        <v>0</v>
      </c>
      <c r="BX11" s="55">
        <f>Assumptions!K27-Assumptions!K28</f>
        <v>0</v>
      </c>
      <c r="BY11" s="55">
        <f>Assumptions!L27-Assumptions!L28</f>
        <v>0</v>
      </c>
      <c r="BZ11" s="55">
        <f>Assumptions!M27-Assumptions!M28</f>
        <v>0</v>
      </c>
      <c r="CA11" s="55">
        <f>Assumptions!N27-Assumptions!N28</f>
        <v>0</v>
      </c>
      <c r="CB11" s="55">
        <f>Assumptions!O27-Assumptions!O28</f>
        <v>0</v>
      </c>
      <c r="CC11" s="55">
        <f>Assumptions!P27-Assumptions!P28</f>
        <v>0</v>
      </c>
      <c r="CD11" s="55">
        <f>Assumptions!Q27-Assumptions!Q28</f>
        <v>0</v>
      </c>
      <c r="CE11" s="55">
        <f>Assumptions!R27-Assumptions!R28</f>
        <v>0</v>
      </c>
    </row>
    <row r="12" spans="1:83" s="52" customFormat="1">
      <c r="B12" s="53">
        <v>1</v>
      </c>
      <c r="C12" s="54"/>
      <c r="D12" s="55" t="s">
        <v>158</v>
      </c>
      <c r="E12" s="56"/>
      <c r="F12" s="57" t="str">
        <f>IF(AZ12="NA   ","NA   ",AZ12)</f>
        <v xml:space="preserve">NA   </v>
      </c>
      <c r="G12" s="58" t="str">
        <f>IF(AZ12="NA   ","NA   ",BS12)</f>
        <v xml:space="preserve">NA   </v>
      </c>
      <c r="H12" s="59" t="str">
        <f>IF(F12="NA   ","NA   ",F12-G12)</f>
        <v xml:space="preserve">NA   </v>
      </c>
      <c r="I12" s="57" t="str">
        <f>IF(BA12="NA   ","NA   ",BA12)</f>
        <v xml:space="preserve">NA   </v>
      </c>
      <c r="J12" s="58" t="str">
        <f>IF(BA12="NA   ","NA   ",BT12)</f>
        <v xml:space="preserve">NA   </v>
      </c>
      <c r="K12" s="59" t="str">
        <f>IF(I12="NA   ","NA   ",I12-J12)</f>
        <v xml:space="preserve">NA   </v>
      </c>
      <c r="L12" s="57" t="str">
        <f>IF(BB12="NA   ","NA   ",BB12)</f>
        <v xml:space="preserve">NA   </v>
      </c>
      <c r="M12" s="58" t="str">
        <f>IF(BB12="NA   ","NA   ",BU12)</f>
        <v xml:space="preserve">NA   </v>
      </c>
      <c r="N12" s="59" t="str">
        <f>IF(L12="NA   ","NA   ",L12-M12)</f>
        <v xml:space="preserve">NA   </v>
      </c>
      <c r="O12" s="57" t="str">
        <f>IF(BC12="NA   ","NA   ",BC12)</f>
        <v xml:space="preserve">NA   </v>
      </c>
      <c r="P12" s="58" t="str">
        <f>IF(BC12="NA   ","NA   ",BV12)</f>
        <v xml:space="preserve">NA   </v>
      </c>
      <c r="Q12" s="59" t="str">
        <f>IF(O12="NA   ","NA   ",O12-P12)</f>
        <v xml:space="preserve">NA   </v>
      </c>
      <c r="R12" s="57" t="str">
        <f>IF(BD12="NA   ","NA   ",BD12)</f>
        <v xml:space="preserve">NA   </v>
      </c>
      <c r="S12" s="58" t="str">
        <f>IF(BD12="NA   ","NA   ",BW12)</f>
        <v xml:space="preserve">NA   </v>
      </c>
      <c r="T12" s="59" t="str">
        <f>IF(R12="NA   ","NA   ",R12-S12)</f>
        <v xml:space="preserve">NA   </v>
      </c>
      <c r="U12" s="57" t="str">
        <f>IF(BE12="NA   ","NA   ",BE12)</f>
        <v xml:space="preserve">NA   </v>
      </c>
      <c r="V12" s="58" t="str">
        <f>IF(BE12="NA   ","NA   ",BX12)</f>
        <v xml:space="preserve">NA   </v>
      </c>
      <c r="W12" s="59" t="str">
        <f>IF(U12="NA   ","NA   ",U12-V12)</f>
        <v xml:space="preserve">NA   </v>
      </c>
      <c r="X12" s="57" t="str">
        <f>IF(BF12="NA   ","NA   ",BF12)</f>
        <v xml:space="preserve">NA   </v>
      </c>
      <c r="Y12" s="58" t="str">
        <f>IF(BF12="NA   ","NA   ",BY12)</f>
        <v xml:space="preserve">NA   </v>
      </c>
      <c r="Z12" s="59" t="str">
        <f>IF(X12="NA   ","NA   ",X12-Y12)</f>
        <v xml:space="preserve">NA   </v>
      </c>
      <c r="AA12" s="57" t="str">
        <f>IF(BG12="NA   ","NA   ",BG12)</f>
        <v xml:space="preserve">NA   </v>
      </c>
      <c r="AB12" s="58" t="str">
        <f>IF(BG12="NA   ","NA   ",BZ12)</f>
        <v xml:space="preserve">NA   </v>
      </c>
      <c r="AC12" s="59" t="str">
        <f>IF(AA12="NA   ","NA   ",AA12-AB12)</f>
        <v xml:space="preserve">NA   </v>
      </c>
      <c r="AD12" s="57" t="str">
        <f>IF(BH12="NA   ","NA   ",BH12)</f>
        <v xml:space="preserve">NA   </v>
      </c>
      <c r="AE12" s="58" t="str">
        <f>IF(BH12="NA   ","NA   ",CA12)</f>
        <v xml:space="preserve">NA   </v>
      </c>
      <c r="AF12" s="59" t="str">
        <f>IF(AD12="NA   ","NA   ",AD12-AE12)</f>
        <v xml:space="preserve">NA   </v>
      </c>
      <c r="AG12" s="57" t="str">
        <f>IF(BI12="NA   ","NA   ",BI12)</f>
        <v xml:space="preserve">NA   </v>
      </c>
      <c r="AH12" s="58" t="str">
        <f>IF(BI12="NA   ","NA   ",CB12)</f>
        <v xml:space="preserve">NA   </v>
      </c>
      <c r="AI12" s="59" t="str">
        <f>IF(AG12="NA   ","NA   ",AG12-AH12)</f>
        <v xml:space="preserve">NA   </v>
      </c>
      <c r="AJ12" s="57" t="str">
        <f>IF(BJ12="NA   ","NA   ",BJ12)</f>
        <v xml:space="preserve">NA   </v>
      </c>
      <c r="AK12" s="58" t="str">
        <f>IF(BJ12="NA   ","NA   ",CB12)</f>
        <v xml:space="preserve">NA   </v>
      </c>
      <c r="AL12" s="59" t="str">
        <f>IF(AJ12="NA   ","NA   ",AJ12-AK12)</f>
        <v xml:space="preserve">NA   </v>
      </c>
      <c r="AM12" s="57" t="str">
        <f>IF(BK12="NA   ","NA   ",BK12)</f>
        <v xml:space="preserve">NA   </v>
      </c>
      <c r="AN12" s="58" t="str">
        <f>IF(BK12="NA   ","NA   ",CC12)</f>
        <v xml:space="preserve">NA   </v>
      </c>
      <c r="AO12" s="59" t="str">
        <f>IF(AM12="NA   ","NA   ",AM12-AN12)</f>
        <v xml:space="preserve">NA   </v>
      </c>
      <c r="AP12" s="57" t="str">
        <f>IF(BL12="NA   ","NA   ",BL12)</f>
        <v xml:space="preserve">NA   </v>
      </c>
      <c r="AQ12" s="58" t="str">
        <f>IF(BL12="NA   ","NA   ",CD12)</f>
        <v xml:space="preserve">NA   </v>
      </c>
      <c r="AR12" s="59" t="str">
        <f>IF(AP12="NA   ","NA   ",AP12-AQ12)</f>
        <v xml:space="preserve">NA   </v>
      </c>
      <c r="AS12" s="55"/>
      <c r="AV12" s="53">
        <v>1</v>
      </c>
      <c r="AW12" s="54"/>
      <c r="AX12" s="55" t="s">
        <v>158</v>
      </c>
      <c r="AY12" s="56"/>
      <c r="AZ12" s="58" t="str">
        <f>IF(AND(qtr&gt;=$AV12,week&gt;=AZ$2),Actuals!F217-Actuals!E217,"NA   ")</f>
        <v xml:space="preserve">NA   </v>
      </c>
      <c r="BA12" s="58" t="str">
        <f>IF(AND(qtr&gt;=$AV12,week&gt;=BA$2),Actuals!G217-Actuals!F217,"NA   ")</f>
        <v xml:space="preserve">NA   </v>
      </c>
      <c r="BB12" s="58" t="str">
        <f>IF(AND(qtr&gt;=$AV12,week&gt;=BB$2),Actuals!H217-Actuals!G217,"NA   ")</f>
        <v xml:space="preserve">NA   </v>
      </c>
      <c r="BC12" s="58" t="str">
        <f>IF(AND(qtr&gt;=$AV12,week&gt;=BC$2),Actuals!I217-Actuals!H217,"NA   ")</f>
        <v xml:space="preserve">NA   </v>
      </c>
      <c r="BD12" s="58" t="str">
        <f>IF(AND(qtr&gt;=$AV12,week&gt;=BD$2),Actuals!J217-Actuals!I217,"NA   ")</f>
        <v xml:space="preserve">NA   </v>
      </c>
      <c r="BE12" s="58" t="str">
        <f>IF(AND(qtr&gt;=$AV12,week&gt;=BE$2),Actuals!K217-Actuals!J217,"NA   ")</f>
        <v xml:space="preserve">NA   </v>
      </c>
      <c r="BF12" s="58" t="str">
        <f>IF(AND(qtr&gt;=$AV12,week&gt;=BF$2),Actuals!L217-Actuals!K217,"NA   ")</f>
        <v xml:space="preserve">NA   </v>
      </c>
      <c r="BG12" s="58" t="str">
        <f>IF(AND(qtr&gt;=$AV12,week&gt;=BG$2),Actuals!M217-Actuals!L217,"NA   ")</f>
        <v xml:space="preserve">NA   </v>
      </c>
      <c r="BH12" s="58" t="str">
        <f>IF(AND(qtr&gt;=$AV12,week&gt;=BH$2),Actuals!N217-Actuals!M217,"NA   ")</f>
        <v xml:space="preserve">NA   </v>
      </c>
      <c r="BI12" s="58" t="str">
        <f>IF(AND(qtr&gt;=$AV12,week&gt;=BI$2),Actuals!O217-Actuals!N217,"NA   ")</f>
        <v xml:space="preserve">NA   </v>
      </c>
      <c r="BJ12" s="58" t="str">
        <f>IF(AND(qtr&gt;=$AV12,week&gt;=BJ$2),Actuals!P217-Actuals!O217,"NA   ")</f>
        <v xml:space="preserve">NA   </v>
      </c>
      <c r="BK12" s="58" t="str">
        <f>IF(AND(qtr&gt;=$AV12,week&gt;=BK$2),Actuals!Q217-Actuals!P217,"NA   ")</f>
        <v xml:space="preserve">NA   </v>
      </c>
      <c r="BL12" s="58" t="str">
        <f>IF(AND(qtr&gt;=$AV12,week&gt;=BL$2),Actuals!R217-Actuals!Q217,"NA   ")</f>
        <v xml:space="preserve">NA   </v>
      </c>
      <c r="BO12" s="53">
        <v>1</v>
      </c>
      <c r="BP12" s="54"/>
      <c r="BQ12" s="55" t="s">
        <v>158</v>
      </c>
      <c r="BR12" s="56"/>
      <c r="BS12" s="55">
        <f>Assumptions!F29-Assumptions!F30</f>
        <v>0</v>
      </c>
      <c r="BT12" s="55">
        <f>Assumptions!G29-Assumptions!G30</f>
        <v>0</v>
      </c>
      <c r="BU12" s="55">
        <f>Assumptions!H29-Assumptions!H30</f>
        <v>0</v>
      </c>
      <c r="BV12" s="55">
        <f>Assumptions!I29-Assumptions!I30</f>
        <v>0</v>
      </c>
      <c r="BW12" s="55">
        <f>Assumptions!J29-Assumptions!J30</f>
        <v>0</v>
      </c>
      <c r="BX12" s="55">
        <f>Assumptions!K29-Assumptions!K30</f>
        <v>0</v>
      </c>
      <c r="BY12" s="55">
        <f>Assumptions!L29-Assumptions!L30</f>
        <v>0</v>
      </c>
      <c r="BZ12" s="55">
        <f>Assumptions!M29-Assumptions!M30</f>
        <v>0</v>
      </c>
      <c r="CA12" s="55">
        <f>Assumptions!N29-Assumptions!N30</f>
        <v>0</v>
      </c>
      <c r="CB12" s="55">
        <f>Assumptions!O29-Assumptions!O30</f>
        <v>0</v>
      </c>
      <c r="CC12" s="55">
        <f>Assumptions!P29-Assumptions!P30</f>
        <v>0</v>
      </c>
      <c r="CD12" s="55">
        <f>Assumptions!Q29-Assumptions!Q30</f>
        <v>0</v>
      </c>
      <c r="CE12" s="55">
        <f>Assumptions!R29-Assumptions!R30</f>
        <v>0</v>
      </c>
    </row>
    <row r="13" spans="1:83" s="52" customFormat="1">
      <c r="B13" s="53">
        <v>1</v>
      </c>
      <c r="C13" s="54"/>
      <c r="D13" s="55" t="s">
        <v>217</v>
      </c>
      <c r="E13" s="56"/>
      <c r="F13" s="57" t="str">
        <f>IF(AZ13="NA   ","NA   ",AZ13)</f>
        <v xml:space="preserve">NA   </v>
      </c>
      <c r="G13" s="58" t="str">
        <f>IF(AZ13="NA   ","NA   ",BS13)</f>
        <v xml:space="preserve">NA   </v>
      </c>
      <c r="H13" s="59" t="str">
        <f>IF(F13="NA   ","NA   ",F13-G13)</f>
        <v xml:space="preserve">NA   </v>
      </c>
      <c r="I13" s="57" t="str">
        <f>IF(BA13="NA   ","NA   ",BA13)</f>
        <v xml:space="preserve">NA   </v>
      </c>
      <c r="J13" s="58" t="str">
        <f>IF(BA13="NA   ","NA   ",BT13)</f>
        <v xml:space="preserve">NA   </v>
      </c>
      <c r="K13" s="59" t="str">
        <f>IF(I13="NA   ","NA   ",I13-J13)</f>
        <v xml:space="preserve">NA   </v>
      </c>
      <c r="L13" s="57" t="str">
        <f>IF(BB13="NA   ","NA   ",BB13)</f>
        <v xml:space="preserve">NA   </v>
      </c>
      <c r="M13" s="58" t="str">
        <f>IF(BB13="NA   ","NA   ",BU13)</f>
        <v xml:space="preserve">NA   </v>
      </c>
      <c r="N13" s="59" t="str">
        <f>IF(L13="NA   ","NA   ",L13-M13)</f>
        <v xml:space="preserve">NA   </v>
      </c>
      <c r="O13" s="57" t="str">
        <f>IF(BC13="NA   ","NA   ",BC13)</f>
        <v xml:space="preserve">NA   </v>
      </c>
      <c r="P13" s="58" t="str">
        <f>IF(BC13="NA   ","NA   ",BV13)</f>
        <v xml:space="preserve">NA   </v>
      </c>
      <c r="Q13" s="59" t="str">
        <f>IF(O13="NA   ","NA   ",O13-P13)</f>
        <v xml:space="preserve">NA   </v>
      </c>
      <c r="R13" s="57" t="str">
        <f>IF(BD13="NA   ","NA   ",BD13)</f>
        <v xml:space="preserve">NA   </v>
      </c>
      <c r="S13" s="58" t="str">
        <f>IF(BD13="NA   ","NA   ",BW13)</f>
        <v xml:space="preserve">NA   </v>
      </c>
      <c r="T13" s="59" t="str">
        <f>IF(R13="NA   ","NA   ",R13-S13)</f>
        <v xml:space="preserve">NA   </v>
      </c>
      <c r="U13" s="57" t="str">
        <f>IF(BE13="NA   ","NA   ",BE13)</f>
        <v xml:space="preserve">NA   </v>
      </c>
      <c r="V13" s="58" t="str">
        <f>IF(BE13="NA   ","NA   ",BX13)</f>
        <v xml:space="preserve">NA   </v>
      </c>
      <c r="W13" s="59" t="str">
        <f>IF(U13="NA   ","NA   ",U13-V13)</f>
        <v xml:space="preserve">NA   </v>
      </c>
      <c r="X13" s="57" t="str">
        <f>IF(BF13="NA   ","NA   ",BF13)</f>
        <v xml:space="preserve">NA   </v>
      </c>
      <c r="Y13" s="58" t="str">
        <f>IF(BF13="NA   ","NA   ",BY13)</f>
        <v xml:space="preserve">NA   </v>
      </c>
      <c r="Z13" s="59" t="str">
        <f>IF(X13="NA   ","NA   ",X13-Y13)</f>
        <v xml:space="preserve">NA   </v>
      </c>
      <c r="AA13" s="57" t="str">
        <f>IF(BG13="NA   ","NA   ",BG13)</f>
        <v xml:space="preserve">NA   </v>
      </c>
      <c r="AB13" s="58" t="str">
        <f>IF(BG13="NA   ","NA   ",BZ13)</f>
        <v xml:space="preserve">NA   </v>
      </c>
      <c r="AC13" s="59" t="str">
        <f>IF(AA13="NA   ","NA   ",AA13-AB13)</f>
        <v xml:space="preserve">NA   </v>
      </c>
      <c r="AD13" s="57" t="str">
        <f>IF(BH13="NA   ","NA   ",BH13)</f>
        <v xml:space="preserve">NA   </v>
      </c>
      <c r="AE13" s="58" t="str">
        <f>IF(BH13="NA   ","NA   ",CA13)</f>
        <v xml:space="preserve">NA   </v>
      </c>
      <c r="AF13" s="59" t="str">
        <f>IF(AD13="NA   ","NA   ",AD13-AE13)</f>
        <v xml:space="preserve">NA   </v>
      </c>
      <c r="AG13" s="57" t="str">
        <f>IF(BI13="NA   ","NA   ",BI13)</f>
        <v xml:space="preserve">NA   </v>
      </c>
      <c r="AH13" s="58" t="str">
        <f>IF(BI13="NA   ","NA   ",CB13)</f>
        <v xml:space="preserve">NA   </v>
      </c>
      <c r="AI13" s="59" t="str">
        <f>IF(AG13="NA   ","NA   ",AG13-AH13)</f>
        <v xml:space="preserve">NA   </v>
      </c>
      <c r="AJ13" s="57" t="str">
        <f>IF(BJ13="NA   ","NA   ",BJ13)</f>
        <v xml:space="preserve">NA   </v>
      </c>
      <c r="AK13" s="58" t="str">
        <f>IF(BJ13="NA   ","NA   ",CB13)</f>
        <v xml:space="preserve">NA   </v>
      </c>
      <c r="AL13" s="59" t="str">
        <f>IF(AJ13="NA   ","NA   ",AJ13-AK13)</f>
        <v xml:space="preserve">NA   </v>
      </c>
      <c r="AM13" s="57" t="str">
        <f>IF(BK13="NA   ","NA   ",BK13)</f>
        <v xml:space="preserve">NA   </v>
      </c>
      <c r="AN13" s="58" t="str">
        <f>IF(BK13="NA   ","NA   ",CC13)</f>
        <v xml:space="preserve">NA   </v>
      </c>
      <c r="AO13" s="59" t="str">
        <f>IF(AM13="NA   ","NA   ",AM13-AN13)</f>
        <v xml:space="preserve">NA   </v>
      </c>
      <c r="AP13" s="57" t="str">
        <f>IF(BL13="NA   ","NA   ",BL13)</f>
        <v xml:space="preserve">NA   </v>
      </c>
      <c r="AQ13" s="58" t="str">
        <f>IF(BL13="NA   ","NA   ",CD13)</f>
        <v xml:space="preserve">NA   </v>
      </c>
      <c r="AR13" s="59" t="str">
        <f>IF(AP13="NA   ","NA   ",AP13-AQ13)</f>
        <v xml:space="preserve">NA   </v>
      </c>
      <c r="AS13" s="55"/>
      <c r="AV13" s="53">
        <v>1</v>
      </c>
      <c r="AW13" s="54"/>
      <c r="AX13" s="55" t="s">
        <v>217</v>
      </c>
      <c r="AY13" s="56"/>
      <c r="AZ13" s="58" t="str">
        <f>IF(AND(qtr&gt;=$AV13,week&gt;=AZ$2),Actuals!F221-Actuals!E221,"NA   ")</f>
        <v xml:space="preserve">NA   </v>
      </c>
      <c r="BA13" s="58" t="str">
        <f>IF(AND(qtr&gt;=$AV13,week&gt;=BA$2),Actuals!G221-Actuals!F221,"NA   ")</f>
        <v xml:space="preserve">NA   </v>
      </c>
      <c r="BB13" s="58" t="str">
        <f>IF(AND(qtr&gt;=$AV13,week&gt;=BB$2),Actuals!H221-Actuals!G221,"NA   ")</f>
        <v xml:space="preserve">NA   </v>
      </c>
      <c r="BC13" s="58" t="str">
        <f>IF(AND(qtr&gt;=$AV13,week&gt;=BC$2),Actuals!I221-Actuals!H221,"NA   ")</f>
        <v xml:space="preserve">NA   </v>
      </c>
      <c r="BD13" s="58" t="str">
        <f>IF(AND(qtr&gt;=$AV13,week&gt;=BD$2),Actuals!J221-Actuals!I221,"NA   ")</f>
        <v xml:space="preserve">NA   </v>
      </c>
      <c r="BE13" s="58" t="str">
        <f>IF(AND(qtr&gt;=$AV13,week&gt;=BE$2),Actuals!K221-Actuals!J221,"NA   ")</f>
        <v xml:space="preserve">NA   </v>
      </c>
      <c r="BF13" s="58" t="str">
        <f>IF(AND(qtr&gt;=$AV13,week&gt;=BF$2),Actuals!L221-Actuals!K221,"NA   ")</f>
        <v xml:space="preserve">NA   </v>
      </c>
      <c r="BG13" s="58" t="str">
        <f>IF(AND(qtr&gt;=$AV13,week&gt;=BG$2),Actuals!M221-Actuals!L221,"NA   ")</f>
        <v xml:space="preserve">NA   </v>
      </c>
      <c r="BH13" s="58" t="str">
        <f>IF(AND(qtr&gt;=$AV13,week&gt;=BH$2),Actuals!N221-Actuals!M221,"NA   ")</f>
        <v xml:space="preserve">NA   </v>
      </c>
      <c r="BI13" s="58" t="str">
        <f>IF(AND(qtr&gt;=$AV13,week&gt;=BI$2),Actuals!O221-Actuals!N221,"NA   ")</f>
        <v xml:space="preserve">NA   </v>
      </c>
      <c r="BJ13" s="58" t="str">
        <f>IF(AND(qtr&gt;=$AV13,week&gt;=BJ$2),Actuals!P221-Actuals!O221,"NA   ")</f>
        <v xml:space="preserve">NA   </v>
      </c>
      <c r="BK13" s="58" t="str">
        <f>IF(AND(qtr&gt;=$AV13,week&gt;=BK$2),Actuals!Q221-Actuals!P221,"NA   ")</f>
        <v xml:space="preserve">NA   </v>
      </c>
      <c r="BL13" s="58" t="str">
        <f>IF(AND(qtr&gt;=$AV13,week&gt;=BL$2),Actuals!R221-Actuals!Q221,"NA   ")</f>
        <v xml:space="preserve">NA   </v>
      </c>
      <c r="BO13" s="53">
        <v>1</v>
      </c>
      <c r="BP13" s="54"/>
      <c r="BQ13" s="55" t="s">
        <v>217</v>
      </c>
      <c r="BR13" s="56"/>
      <c r="BS13" s="55">
        <f>'Weekly BS'!F29-'Weekly BS'!E29</f>
        <v>0</v>
      </c>
      <c r="BT13" s="55">
        <f>'Weekly BS'!G29-'Weekly BS'!F29</f>
        <v>0</v>
      </c>
      <c r="BU13" s="55">
        <f>'Weekly BS'!H29-'Weekly BS'!G29</f>
        <v>0</v>
      </c>
      <c r="BV13" s="55">
        <f>'Weekly BS'!I29-'Weekly BS'!H29</f>
        <v>0</v>
      </c>
      <c r="BW13" s="55">
        <f>'Weekly BS'!J29-'Weekly BS'!I29</f>
        <v>0</v>
      </c>
      <c r="BX13" s="55">
        <f>'Weekly BS'!K29-'Weekly BS'!J29</f>
        <v>0</v>
      </c>
      <c r="BY13" s="55">
        <f>'Weekly BS'!L29-'Weekly BS'!K29</f>
        <v>0</v>
      </c>
      <c r="BZ13" s="55">
        <f>'Weekly BS'!M29-'Weekly BS'!L29</f>
        <v>0</v>
      </c>
      <c r="CA13" s="55">
        <f>'Weekly BS'!N29-'Weekly BS'!M29</f>
        <v>0</v>
      </c>
      <c r="CB13" s="55">
        <f>'Weekly BS'!O29-'Weekly BS'!N29</f>
        <v>0</v>
      </c>
      <c r="CC13" s="55">
        <f>'Weekly BS'!P29-'Weekly BS'!O29</f>
        <v>0</v>
      </c>
      <c r="CD13" s="55">
        <f>'Weekly BS'!Q29-'Weekly BS'!P29</f>
        <v>0</v>
      </c>
      <c r="CE13" s="55">
        <f>'Weekly BS'!R29-'Weekly BS'!Q29</f>
        <v>0</v>
      </c>
    </row>
    <row r="14" spans="1:83" hidden="1" outlineLevel="1">
      <c r="B14" s="25"/>
      <c r="C14" s="33"/>
      <c r="D14" s="33"/>
      <c r="E14" s="38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V14" s="25"/>
      <c r="AW14" s="33"/>
      <c r="AX14" s="33"/>
      <c r="AY14" s="38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O14" s="25"/>
      <c r="BP14" s="33"/>
      <c r="BQ14" s="33"/>
      <c r="BR14" s="38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</row>
    <row r="15" spans="1:83" hidden="1" outlineLevel="1">
      <c r="B15" s="25"/>
      <c r="C15" s="26"/>
      <c r="D15" s="23"/>
      <c r="E15" s="38"/>
      <c r="I15" s="33"/>
      <c r="J15" s="33"/>
      <c r="K15" s="33"/>
      <c r="AV15" s="25"/>
      <c r="AW15" s="26"/>
      <c r="AX15" s="23"/>
      <c r="AY15" s="38"/>
      <c r="BO15" s="25">
        <v>1</v>
      </c>
      <c r="BP15" s="23" t="s">
        <v>35</v>
      </c>
      <c r="BR15" s="38"/>
      <c r="BS15" s="24">
        <f ca="1">(1+Assumptions!F6)*'Weekly IS'!E5</f>
        <v>1075.926153846154</v>
      </c>
      <c r="BT15" s="24">
        <f ca="1">(1+Assumptions!G6)*BS15</f>
        <v>1076.8531056094675</v>
      </c>
      <c r="BU15" s="24">
        <f ca="1">(1+Assumptions!H6)*BT15</f>
        <v>1077.7808559773773</v>
      </c>
      <c r="BV15" s="24">
        <f ca="1">(1+Assumptions!I6)*BU15</f>
        <v>1078.7094056379117</v>
      </c>
      <c r="BW15" s="24">
        <f ca="1">(1+Assumptions!J6)*BV15</f>
        <v>1079.6387552796921</v>
      </c>
      <c r="BX15" s="24">
        <f ca="1">(1+Assumptions!K6)*BW15</f>
        <v>1080.5689055919331</v>
      </c>
      <c r="BY15" s="24">
        <f ca="1">(1+Assumptions!L6)*BX15</f>
        <v>1081.4998572644431</v>
      </c>
      <c r="BZ15" s="24">
        <f ca="1">(1+Assumptions!M6)*BY15</f>
        <v>1082.4316109876247</v>
      </c>
      <c r="CA15" s="24">
        <f ca="1">(1+Assumptions!N6)*BZ15</f>
        <v>1083.3641674524756</v>
      </c>
      <c r="CB15" s="24">
        <f ca="1">(1+Assumptions!O6)*CA15</f>
        <v>1084.2975273505886</v>
      </c>
      <c r="CC15" s="24">
        <f ca="1">(1+Assumptions!P6)*CB15</f>
        <v>1085.2316913741522</v>
      </c>
      <c r="CD15" s="24">
        <f ca="1">(1+Assumptions!Q6)*CC15</f>
        <v>1086.1666602159514</v>
      </c>
      <c r="CE15" s="24">
        <f ca="1">(1+Assumptions!R6)*CD15</f>
        <v>1087.1024345693681</v>
      </c>
    </row>
    <row r="16" spans="1:83" hidden="1" outlineLevel="1">
      <c r="B16" s="25"/>
      <c r="C16" s="61"/>
      <c r="E16" s="3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V16" s="25"/>
      <c r="AW16" s="61"/>
      <c r="AY16" s="38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O16" s="25"/>
      <c r="BP16" s="23"/>
      <c r="BR16" s="38"/>
    </row>
    <row r="17" spans="67:83" hidden="1" outlineLevel="1">
      <c r="BO17" s="25">
        <v>1</v>
      </c>
      <c r="BP17" s="37" t="s">
        <v>74</v>
      </c>
    </row>
    <row r="18" spans="67:83" hidden="1" outlineLevel="1">
      <c r="BO18" s="25">
        <v>1</v>
      </c>
      <c r="BQ18" s="24" t="s">
        <v>75</v>
      </c>
      <c r="BS18" s="24">
        <f>BR21</f>
        <v>9589</v>
      </c>
      <c r="BT18" s="24">
        <f t="shared" ref="BT18:CE18" ca="1" si="5">BS21</f>
        <v>9582.2971215880898</v>
      </c>
      <c r="BU18" s="24">
        <f t="shared" ca="1" si="5"/>
        <v>9577.2779715343859</v>
      </c>
      <c r="BV18" s="24">
        <f t="shared" ca="1" si="5"/>
        <v>9573.7532500804609</v>
      </c>
      <c r="BW18" s="24">
        <f t="shared" ca="1" si="5"/>
        <v>9571.555030709289</v>
      </c>
      <c r="BX18" s="24">
        <f t="shared" ca="1" si="5"/>
        <v>9570.5343470379321</v>
      </c>
      <c r="BY18" s="24">
        <f t="shared" ca="1" si="5"/>
        <v>9570.5590521578415</v>
      </c>
      <c r="BZ18" s="24">
        <f t="shared" ca="1" si="5"/>
        <v>9571.5119196625292</v>
      </c>
      <c r="CA18" s="24">
        <f t="shared" ca="1" si="5"/>
        <v>9573.288959075353</v>
      </c>
      <c r="CB18" s="24">
        <f t="shared" ca="1" si="5"/>
        <v>9575.7979214709339</v>
      </c>
      <c r="CC18" s="24">
        <f t="shared" ca="1" si="5"/>
        <v>9578.9569738167411</v>
      </c>
      <c r="CD18" s="24">
        <f t="shared" ca="1" si="5"/>
        <v>9582.6935229857772</v>
      </c>
      <c r="CE18" s="24">
        <f t="shared" ca="1" si="5"/>
        <v>9586.9431725420436</v>
      </c>
    </row>
    <row r="19" spans="67:83" hidden="1" outlineLevel="1">
      <c r="BO19" s="25">
        <v>1</v>
      </c>
      <c r="BQ19" s="24" t="s">
        <v>134</v>
      </c>
      <c r="BS19" s="24">
        <f ca="1">BS15</f>
        <v>1075.926153846154</v>
      </c>
      <c r="BT19" s="24">
        <f t="shared" ref="BT19:CE19" ca="1" si="6">BT15</f>
        <v>1076.8531056094675</v>
      </c>
      <c r="BU19" s="24">
        <f t="shared" ca="1" si="6"/>
        <v>1077.7808559773773</v>
      </c>
      <c r="BV19" s="24">
        <f t="shared" ca="1" si="6"/>
        <v>1078.7094056379117</v>
      </c>
      <c r="BW19" s="24">
        <f t="shared" ca="1" si="6"/>
        <v>1079.6387552796921</v>
      </c>
      <c r="BX19" s="24">
        <f t="shared" ca="1" si="6"/>
        <v>1080.5689055919331</v>
      </c>
      <c r="BY19" s="24">
        <f t="shared" ca="1" si="6"/>
        <v>1081.4998572644431</v>
      </c>
      <c r="BZ19" s="24">
        <f t="shared" ca="1" si="6"/>
        <v>1082.4316109876247</v>
      </c>
      <c r="CA19" s="24">
        <f t="shared" ca="1" si="6"/>
        <v>1083.3641674524756</v>
      </c>
      <c r="CB19" s="24">
        <f t="shared" ca="1" si="6"/>
        <v>1084.2975273505886</v>
      </c>
      <c r="CC19" s="24">
        <f t="shared" ca="1" si="6"/>
        <v>1085.2316913741522</v>
      </c>
      <c r="CD19" s="24">
        <f t="shared" ca="1" si="6"/>
        <v>1086.1666602159514</v>
      </c>
      <c r="CE19" s="24">
        <f t="shared" ca="1" si="6"/>
        <v>1087.1024345693681</v>
      </c>
    </row>
    <row r="20" spans="67:83" hidden="1" outlineLevel="1">
      <c r="BO20" s="25">
        <v>1</v>
      </c>
      <c r="BQ20" s="24" t="s">
        <v>77</v>
      </c>
      <c r="BS20" s="24">
        <f>(BR21/Assumptions!F17)*7</f>
        <v>1082.6290322580644</v>
      </c>
      <c r="BT20" s="24">
        <f ca="1">(BS21/Assumptions!G17)*7</f>
        <v>1081.8722556631715</v>
      </c>
      <c r="BU20" s="24">
        <f ca="1">(BT21/Assumptions!H17)*7</f>
        <v>1081.3055774313018</v>
      </c>
      <c r="BV20" s="24">
        <f ca="1">(BU21/Assumptions!I17)*7</f>
        <v>1080.9076250090843</v>
      </c>
      <c r="BW20" s="24">
        <f ca="1">(BV21/Assumptions!J17)*7</f>
        <v>1080.6594389510487</v>
      </c>
      <c r="BX20" s="24">
        <f ca="1">(BW21/Assumptions!K17)*7</f>
        <v>1080.5442004720246</v>
      </c>
      <c r="BY20" s="24">
        <f ca="1">(BX21/Assumptions!L17)*7</f>
        <v>1080.5469897597563</v>
      </c>
      <c r="BZ20" s="24">
        <f ca="1">(BY21/Assumptions!M17)*7</f>
        <v>1080.6545715748016</v>
      </c>
      <c r="CA20" s="24">
        <f ca="1">(BZ21/Assumptions!N17)*7</f>
        <v>1080.8552050568946</v>
      </c>
      <c r="CB20" s="24">
        <f ca="1">(CA21/Assumptions!O17)*7</f>
        <v>1081.1384750047828</v>
      </c>
      <c r="CC20" s="24">
        <f ca="1">(CB21/Assumptions!P17)*7</f>
        <v>1081.4951422051161</v>
      </c>
      <c r="CD20" s="24">
        <f ca="1">(CC21/Assumptions!Q17)*7</f>
        <v>1081.9170106596846</v>
      </c>
      <c r="CE20" s="24">
        <f ca="1">(CD21/Assumptions!R17)*7</f>
        <v>1082.3968098031341</v>
      </c>
    </row>
    <row r="21" spans="67:83" hidden="1" outlineLevel="1">
      <c r="BO21" s="25">
        <v>1</v>
      </c>
      <c r="BQ21" s="24" t="s">
        <v>76</v>
      </c>
      <c r="BR21" s="24">
        <f>'Weekly BS'!E7</f>
        <v>9589</v>
      </c>
      <c r="BS21" s="24">
        <f ca="1">BS18+BS19-BS20</f>
        <v>9582.2971215880898</v>
      </c>
      <c r="BT21" s="24">
        <f t="shared" ref="BT21:CE21" ca="1" si="7">BT18+BT19-BT20</f>
        <v>9577.2779715343859</v>
      </c>
      <c r="BU21" s="24">
        <f t="shared" ca="1" si="7"/>
        <v>9573.7532500804609</v>
      </c>
      <c r="BV21" s="24">
        <f t="shared" ca="1" si="7"/>
        <v>9571.555030709289</v>
      </c>
      <c r="BW21" s="24">
        <f t="shared" ca="1" si="7"/>
        <v>9570.5343470379321</v>
      </c>
      <c r="BX21" s="24">
        <f t="shared" ca="1" si="7"/>
        <v>9570.5590521578415</v>
      </c>
      <c r="BY21" s="24">
        <f t="shared" ca="1" si="7"/>
        <v>9571.5119196625292</v>
      </c>
      <c r="BZ21" s="24">
        <f t="shared" ca="1" si="7"/>
        <v>9573.288959075353</v>
      </c>
      <c r="CA21" s="24">
        <f t="shared" ca="1" si="7"/>
        <v>9575.7979214709339</v>
      </c>
      <c r="CB21" s="24">
        <f t="shared" ca="1" si="7"/>
        <v>9578.9569738167411</v>
      </c>
      <c r="CC21" s="24">
        <f t="shared" ca="1" si="7"/>
        <v>9582.6935229857772</v>
      </c>
      <c r="CD21" s="24">
        <f t="shared" ca="1" si="7"/>
        <v>9586.9431725420436</v>
      </c>
      <c r="CE21" s="24">
        <f t="shared" ca="1" si="7"/>
        <v>9591.6487973082767</v>
      </c>
    </row>
    <row r="22" spans="67:83" hidden="1" outlineLevel="1">
      <c r="BO22" s="25"/>
    </row>
    <row r="23" spans="67:83" hidden="1" outlineLevel="1">
      <c r="BO23" s="25">
        <v>1</v>
      </c>
      <c r="BP23" s="23" t="s">
        <v>78</v>
      </c>
    </row>
    <row r="24" spans="67:83" hidden="1" outlineLevel="1">
      <c r="BO24" s="25">
        <v>1</v>
      </c>
      <c r="BP24" s="23"/>
      <c r="BQ24" s="24" t="s">
        <v>101</v>
      </c>
      <c r="BS24" s="24">
        <f>BR27</f>
        <v>9433</v>
      </c>
      <c r="BT24" s="24">
        <f t="shared" ref="BT24:CE24" ca="1" si="8">BS27</f>
        <v>9413.3275897435888</v>
      </c>
      <c r="BU24" s="24">
        <f t="shared" ca="1" si="8"/>
        <v>9396.2328325217622</v>
      </c>
      <c r="BV24" s="24">
        <f t="shared" ca="1" si="8"/>
        <v>9381.4757862683</v>
      </c>
      <c r="BW24" s="24">
        <f t="shared" ca="1" si="8"/>
        <v>9368.838904060256</v>
      </c>
      <c r="BX24" s="24">
        <f t="shared" ca="1" si="8"/>
        <v>9358.1249439050534</v>
      </c>
      <c r="BY24" s="24">
        <f t="shared" ca="1" si="8"/>
        <v>9349.1550736141289</v>
      </c>
      <c r="BZ24" s="24">
        <f t="shared" ca="1" si="8"/>
        <v>9341.7671525550322</v>
      </c>
      <c r="CA24" s="24">
        <f t="shared" ca="1" si="8"/>
        <v>9335.8141737733276</v>
      </c>
      <c r="CB24" s="24">
        <f t="shared" ca="1" si="8"/>
        <v>9331.1628515164648</v>
      </c>
      <c r="CC24" s="24">
        <f t="shared" ca="1" si="8"/>
        <v>9327.6923405887319</v>
      </c>
      <c r="CD24" s="24">
        <f t="shared" ca="1" si="8"/>
        <v>9325.2930752331049</v>
      </c>
      <c r="CE24" s="24">
        <f t="shared" ca="1" si="8"/>
        <v>9323.865716384109</v>
      </c>
    </row>
    <row r="25" spans="67:83" hidden="1" outlineLevel="1">
      <c r="BO25" s="25">
        <v>1</v>
      </c>
      <c r="BP25" s="23"/>
      <c r="BQ25" s="24" t="s">
        <v>81</v>
      </c>
      <c r="BS25" s="24">
        <f ca="1">BS27+BS26-BS24</f>
        <v>381.67305128205044</v>
      </c>
      <c r="BT25" s="24">
        <f t="shared" ref="BT25:CE25" ca="1" si="9">BT27+BT26-BT24</f>
        <v>384.71781825272956</v>
      </c>
      <c r="BU25" s="24">
        <f t="shared" ca="1" si="9"/>
        <v>387.52061880611836</v>
      </c>
      <c r="BV25" s="24">
        <f t="shared" ca="1" si="9"/>
        <v>390.10389487718749</v>
      </c>
      <c r="BW25" s="24">
        <f t="shared" ca="1" si="9"/>
        <v>392.48799725760364</v>
      </c>
      <c r="BX25" s="24">
        <f t="shared" ca="1" si="9"/>
        <v>394.69138070088229</v>
      </c>
      <c r="BY25" s="24">
        <f t="shared" ca="1" si="9"/>
        <v>396.73078081909807</v>
      </c>
      <c r="BZ25" s="24">
        <f t="shared" ca="1" si="9"/>
        <v>398.62137447054556</v>
      </c>
      <c r="CA25" s="24">
        <f t="shared" ca="1" si="9"/>
        <v>400.37692517923824</v>
      </c>
      <c r="CB25" s="24">
        <f t="shared" ca="1" si="9"/>
        <v>402.00991498315852</v>
      </c>
      <c r="CC25" s="24">
        <f t="shared" ca="1" si="9"/>
        <v>403.53166397796849</v>
      </c>
      <c r="CD25" s="24">
        <f t="shared" ca="1" si="9"/>
        <v>404.95243870452214</v>
      </c>
      <c r="CE25" s="24">
        <f t="shared" ca="1" si="9"/>
        <v>406.28155042142316</v>
      </c>
    </row>
    <row r="26" spans="67:83" hidden="1" outlineLevel="1">
      <c r="BO26" s="25">
        <v>1</v>
      </c>
      <c r="BP26" s="23"/>
      <c r="BQ26" s="24" t="s">
        <v>102</v>
      </c>
      <c r="BS26" s="24">
        <f ca="1">BS42</f>
        <v>401.34546153846162</v>
      </c>
      <c r="BT26" s="24">
        <f t="shared" ref="BT26:CE26" ca="1" si="10">BT42</f>
        <v>401.8125754745563</v>
      </c>
      <c r="BU26" s="24">
        <f t="shared" ca="1" si="10"/>
        <v>402.2776650595805</v>
      </c>
      <c r="BV26" s="24">
        <f t="shared" ca="1" si="10"/>
        <v>402.74077708523191</v>
      </c>
      <c r="BW26" s="24">
        <f t="shared" ca="1" si="10"/>
        <v>403.20195741280554</v>
      </c>
      <c r="BX26" s="24">
        <f t="shared" ca="1" si="10"/>
        <v>403.66125099180755</v>
      </c>
      <c r="BY26" s="24">
        <f t="shared" ca="1" si="10"/>
        <v>404.11870187819449</v>
      </c>
      <c r="BZ26" s="24">
        <f t="shared" ca="1" si="10"/>
        <v>404.57435325224981</v>
      </c>
      <c r="CA26" s="24">
        <f t="shared" ca="1" si="10"/>
        <v>405.02824743610176</v>
      </c>
      <c r="CB26" s="24">
        <f t="shared" ca="1" si="10"/>
        <v>405.48042591089109</v>
      </c>
      <c r="CC26" s="24">
        <f t="shared" ca="1" si="10"/>
        <v>405.93092933359566</v>
      </c>
      <c r="CD26" s="24">
        <f t="shared" ca="1" si="10"/>
        <v>406.37979755351836</v>
      </c>
      <c r="CE26" s="24">
        <f t="shared" ca="1" si="10"/>
        <v>406.82706962844503</v>
      </c>
    </row>
    <row r="27" spans="67:83" hidden="1" outlineLevel="1">
      <c r="BO27" s="25">
        <v>1</v>
      </c>
      <c r="BP27" s="23"/>
      <c r="BQ27" s="24" t="s">
        <v>103</v>
      </c>
      <c r="BR27" s="24">
        <f>'Weekly BS'!E8</f>
        <v>9433</v>
      </c>
      <c r="BS27" s="24">
        <f ca="1">BR27+BS43-(BR27/Assumptions!F18*7)</f>
        <v>9413.3275897435888</v>
      </c>
      <c r="BT27" s="24">
        <f ca="1">BS27+BT43-(BS27/Assumptions!G18*7)</f>
        <v>9396.2328325217622</v>
      </c>
      <c r="BU27" s="24">
        <f ca="1">BT27+BU43-(BT27/Assumptions!H18*7)</f>
        <v>9381.4757862683</v>
      </c>
      <c r="BV27" s="24">
        <f ca="1">BU27+BV43-(BU27/Assumptions!I18*7)</f>
        <v>9368.838904060256</v>
      </c>
      <c r="BW27" s="24">
        <f ca="1">BV27+BW43-(BV27/Assumptions!J18*7)</f>
        <v>9358.1249439050534</v>
      </c>
      <c r="BX27" s="24">
        <f ca="1">BW27+BX43-(BW27/Assumptions!K18*7)</f>
        <v>9349.1550736141289</v>
      </c>
      <c r="BY27" s="24">
        <f ca="1">BX27+BY43-(BX27/Assumptions!L18*7)</f>
        <v>9341.7671525550322</v>
      </c>
      <c r="BZ27" s="24">
        <f ca="1">BY27+BZ43-(BY27/Assumptions!M18*7)</f>
        <v>9335.8141737733276</v>
      </c>
      <c r="CA27" s="24">
        <f ca="1">BZ27+CA43-(BZ27/Assumptions!N18*7)</f>
        <v>9331.1628515164648</v>
      </c>
      <c r="CB27" s="24">
        <f ca="1">CA27+CB43-(CA27/Assumptions!O18*7)</f>
        <v>9327.6923405887319</v>
      </c>
      <c r="CC27" s="24">
        <f ca="1">CB27+CC43-(CB27/Assumptions!P18*7)</f>
        <v>9325.2930752331049</v>
      </c>
      <c r="CD27" s="24">
        <f ca="1">CC27+CD43-(CC27/Assumptions!Q18*7)</f>
        <v>9323.865716384109</v>
      </c>
      <c r="CE27" s="24">
        <f ca="1">CD27+CE43-(CD27/Assumptions!R18*7)</f>
        <v>9323.3201971770868</v>
      </c>
    </row>
    <row r="28" spans="67:83" hidden="1" outlineLevel="1">
      <c r="BO28" s="25">
        <v>1</v>
      </c>
      <c r="BP28" s="23"/>
    </row>
    <row r="29" spans="67:83" hidden="1" outlineLevel="1">
      <c r="BO29" s="25">
        <v>1</v>
      </c>
      <c r="BQ29" s="24" t="s">
        <v>79</v>
      </c>
      <c r="BS29" s="24">
        <f>BR32</f>
        <v>9840</v>
      </c>
      <c r="BT29" s="24">
        <f t="shared" ref="BT29:CE29" ca="1" si="11">BS32</f>
        <v>9817.6639999999989</v>
      </c>
      <c r="BU29" s="24">
        <f t="shared" ca="1" si="11"/>
        <v>9798.0740742311627</v>
      </c>
      <c r="BV29" s="24">
        <f t="shared" ca="1" si="11"/>
        <v>9780.984419017961</v>
      </c>
      <c r="BW29" s="24">
        <f t="shared" ca="1" si="11"/>
        <v>9766.1712905394998</v>
      </c>
      <c r="BX29" s="24">
        <f t="shared" ca="1" si="11"/>
        <v>9753.4310250994531</v>
      </c>
      <c r="BY29" s="24">
        <f t="shared" ca="1" si="11"/>
        <v>9742.5782370640736</v>
      </c>
      <c r="BZ29" s="24">
        <f t="shared" ca="1" si="11"/>
        <v>9733.444178523725</v>
      </c>
      <c r="CA29" s="24">
        <f t="shared" ca="1" si="11"/>
        <v>9725.875246164258</v>
      </c>
      <c r="CB29" s="24">
        <f t="shared" ca="1" si="11"/>
        <v>9719.7316221371384</v>
      </c>
      <c r="CC29" s="24">
        <f t="shared" ca="1" si="11"/>
        <v>9714.886036902737</v>
      </c>
      <c r="CD29" s="24">
        <f t="shared" ca="1" si="11"/>
        <v>9711.2226431005311</v>
      </c>
      <c r="CE29" s="24">
        <f t="shared" ca="1" si="11"/>
        <v>9708.6359904822184</v>
      </c>
    </row>
    <row r="30" spans="67:83" hidden="1" outlineLevel="1">
      <c r="BO30" s="25">
        <v>1</v>
      </c>
      <c r="BQ30" s="24" t="s">
        <v>81</v>
      </c>
      <c r="BS30" s="24">
        <f ca="1">BS25</f>
        <v>381.67305128205044</v>
      </c>
      <c r="BT30" s="24">
        <f t="shared" ref="BT30:CE30" ca="1" si="12">BT25</f>
        <v>384.71781825272956</v>
      </c>
      <c r="BU30" s="24">
        <f t="shared" ca="1" si="12"/>
        <v>387.52061880611836</v>
      </c>
      <c r="BV30" s="24">
        <f t="shared" ca="1" si="12"/>
        <v>390.10389487718749</v>
      </c>
      <c r="BW30" s="24">
        <f t="shared" ca="1" si="12"/>
        <v>392.48799725760364</v>
      </c>
      <c r="BX30" s="24">
        <f t="shared" ca="1" si="12"/>
        <v>394.69138070088229</v>
      </c>
      <c r="BY30" s="24">
        <f t="shared" ca="1" si="12"/>
        <v>396.73078081909807</v>
      </c>
      <c r="BZ30" s="24">
        <f t="shared" ca="1" si="12"/>
        <v>398.62137447054556</v>
      </c>
      <c r="CA30" s="24">
        <f t="shared" ca="1" si="12"/>
        <v>400.37692517923824</v>
      </c>
      <c r="CB30" s="24">
        <f t="shared" ca="1" si="12"/>
        <v>402.00991498315852</v>
      </c>
      <c r="CC30" s="24">
        <f t="shared" ca="1" si="12"/>
        <v>403.53166397796849</v>
      </c>
      <c r="CD30" s="24">
        <f t="shared" ca="1" si="12"/>
        <v>404.95243870452214</v>
      </c>
      <c r="CE30" s="24">
        <f t="shared" ca="1" si="12"/>
        <v>406.28155042142316</v>
      </c>
    </row>
    <row r="31" spans="67:83" hidden="1" outlineLevel="1">
      <c r="BO31" s="25">
        <v>1</v>
      </c>
      <c r="BQ31" s="24" t="s">
        <v>82</v>
      </c>
      <c r="BS31" s="24">
        <f t="shared" ref="BS31:CE31" ca="1" si="13">BS29+BS30-BS32</f>
        <v>404.00905128205159</v>
      </c>
      <c r="BT31" s="24">
        <f t="shared" ca="1" si="13"/>
        <v>404.30774402156567</v>
      </c>
      <c r="BU31" s="24">
        <f t="shared" ca="1" si="13"/>
        <v>404.61027401932006</v>
      </c>
      <c r="BV31" s="24">
        <f t="shared" ca="1" si="13"/>
        <v>404.91702335564878</v>
      </c>
      <c r="BW31" s="24">
        <f t="shared" ca="1" si="13"/>
        <v>405.22826269765028</v>
      </c>
      <c r="BX31" s="24">
        <f t="shared" ca="1" si="13"/>
        <v>405.54416873626178</v>
      </c>
      <c r="BY31" s="24">
        <f t="shared" ca="1" si="13"/>
        <v>405.86483935944671</v>
      </c>
      <c r="BZ31" s="24">
        <f t="shared" ca="1" si="13"/>
        <v>406.19030683001256</v>
      </c>
      <c r="CA31" s="24">
        <f t="shared" ca="1" si="13"/>
        <v>406.52054920635783</v>
      </c>
      <c r="CB31" s="24">
        <f t="shared" ca="1" si="13"/>
        <v>406.85550021755989</v>
      </c>
      <c r="CC31" s="24">
        <f t="shared" ca="1" si="13"/>
        <v>407.19505778017447</v>
      </c>
      <c r="CD31" s="24">
        <f t="shared" ca="1" si="13"/>
        <v>407.53909132283479</v>
      </c>
      <c r="CE31" s="24">
        <f t="shared" ca="1" si="13"/>
        <v>407.8874480656159</v>
      </c>
    </row>
    <row r="32" spans="67:83" hidden="1" outlineLevel="1">
      <c r="BO32" s="25">
        <v>1</v>
      </c>
      <c r="BQ32" s="24" t="s">
        <v>80</v>
      </c>
      <c r="BR32" s="24">
        <f>'Weekly BS'!E18</f>
        <v>9840</v>
      </c>
      <c r="BS32" s="24">
        <f ca="1">BR32+BS43-(BR32/Assumptions!F19*7)</f>
        <v>9817.6639999999989</v>
      </c>
      <c r="BT32" s="24">
        <f ca="1">BS32+BT43-(BS32/Assumptions!G19*7)</f>
        <v>9798.0740742311627</v>
      </c>
      <c r="BU32" s="24">
        <f ca="1">BT32+BU43-(BT32/Assumptions!H19*7)</f>
        <v>9780.984419017961</v>
      </c>
      <c r="BV32" s="24">
        <f ca="1">BU32+BV43-(BU32/Assumptions!I19*7)</f>
        <v>9766.1712905394998</v>
      </c>
      <c r="BW32" s="24">
        <f ca="1">BV32+BW43-(BV32/Assumptions!J19*7)</f>
        <v>9753.4310250994531</v>
      </c>
      <c r="BX32" s="24">
        <f ca="1">BW32+BX43-(BW32/Assumptions!K19*7)</f>
        <v>9742.5782370640736</v>
      </c>
      <c r="BY32" s="24">
        <f ca="1">BX32+BY43-(BX32/Assumptions!L19*7)</f>
        <v>9733.444178523725</v>
      </c>
      <c r="BZ32" s="24">
        <f ca="1">BY32+BZ43-(BY32/Assumptions!M19*7)</f>
        <v>9725.875246164258</v>
      </c>
      <c r="CA32" s="24">
        <f ca="1">BZ32+CA43-(BZ32/Assumptions!N19*7)</f>
        <v>9719.7316221371384</v>
      </c>
      <c r="CB32" s="24">
        <f ca="1">CA32+CB43-(CA32/Assumptions!O19*7)</f>
        <v>9714.886036902737</v>
      </c>
      <c r="CC32" s="24">
        <f ca="1">CB32+CC43-(CB32/Assumptions!P19*7)</f>
        <v>9711.2226431005311</v>
      </c>
      <c r="CD32" s="24">
        <f ca="1">CC32+CD43-(CC32/Assumptions!Q19*7)</f>
        <v>9708.6359904822184</v>
      </c>
      <c r="CE32" s="24">
        <f ca="1">CD32+CE43-(CD32/Assumptions!R19*7)</f>
        <v>9707.0300928380257</v>
      </c>
    </row>
    <row r="33" spans="9:83" hidden="1" outlineLevel="1">
      <c r="BO33" s="25"/>
    </row>
    <row r="34" spans="9:83" hidden="1" outlineLevel="1">
      <c r="BO34" s="25">
        <v>1</v>
      </c>
      <c r="BP34" s="23" t="s">
        <v>83</v>
      </c>
    </row>
    <row r="35" spans="9:83" hidden="1" outlineLevel="1">
      <c r="BO35" s="25">
        <v>1</v>
      </c>
      <c r="BQ35" s="24" t="s">
        <v>85</v>
      </c>
      <c r="BS35" s="24">
        <f>BR38</f>
        <v>752</v>
      </c>
      <c r="BT35" s="24">
        <f t="shared" ref="BT35:CE35" ca="1" si="14">BS38</f>
        <v>81.617874725274746</v>
      </c>
      <c r="BU35" s="24">
        <f t="shared" ca="1" si="14"/>
        <v>0</v>
      </c>
      <c r="BV35" s="24">
        <f t="shared" ca="1" si="14"/>
        <v>81.7700147310467</v>
      </c>
      <c r="BW35" s="24">
        <f t="shared" ca="1" si="14"/>
        <v>0</v>
      </c>
      <c r="BX35" s="24">
        <f t="shared" ca="1" si="14"/>
        <v>81.921963754953808</v>
      </c>
      <c r="BY35" s="24">
        <f t="shared" ca="1" si="14"/>
        <v>0</v>
      </c>
      <c r="BZ35" s="24">
        <f t="shared" ca="1" si="14"/>
        <v>82.073739416229287</v>
      </c>
      <c r="CA35" s="24">
        <f t="shared" ca="1" si="14"/>
        <v>0</v>
      </c>
      <c r="CB35" s="24">
        <f t="shared" ca="1" si="14"/>
        <v>82.225358653720093</v>
      </c>
      <c r="CC35" s="24">
        <f t="shared" ca="1" si="14"/>
        <v>0</v>
      </c>
      <c r="CD35" s="24">
        <f t="shared" ca="1" si="14"/>
        <v>82.376837752860069</v>
      </c>
      <c r="CE35" s="24">
        <f t="shared" ca="1" si="14"/>
        <v>0</v>
      </c>
    </row>
    <row r="36" spans="9:83" hidden="1" outlineLevel="1">
      <c r="BO36" s="25">
        <v>1</v>
      </c>
      <c r="BQ36" s="24" t="s">
        <v>86</v>
      </c>
      <c r="BS36" s="24">
        <f ca="1">BS41+Assumptions!F9*Variance!BS15-Assumptions!F12*'Weekly BS'!E12*Assumptions!F14</f>
        <v>571.32512307692321</v>
      </c>
      <c r="BT36" s="24">
        <f ca="1">BT41+Assumptions!G9*Variance!BT15-Assumptions!G12*'Weekly BS'!F12*Assumptions!G14</f>
        <v>571.85778810603551</v>
      </c>
      <c r="BU36" s="24">
        <f ca="1">BU41+Assumptions!H9*Variance!BU15-Assumptions!H12*'Weekly BS'!G12*Assumptions!H14</f>
        <v>572.39010311732693</v>
      </c>
      <c r="BV36" s="24">
        <f ca="1">BV41+Assumptions!I9*Variance!BV15-Assumptions!I12*'Weekly BS'!H12*Assumptions!I14</f>
        <v>572.92208398782805</v>
      </c>
      <c r="BW36" s="24">
        <f ca="1">BW41+Assumptions!J9*Variance!BW15-Assumptions!J12*'Weekly BS'!I12*Assumptions!J14</f>
        <v>573.45374628467664</v>
      </c>
      <c r="BX36" s="24">
        <f ca="1">BX41+Assumptions!K9*Variance!BX15-Assumptions!K12*'Weekly BS'!J12*Assumptions!K14</f>
        <v>573.98510527132203</v>
      </c>
      <c r="BY36" s="24">
        <f ca="1">BY41+Assumptions!L9*Variance!BY15-Assumptions!L12*'Weekly BS'!K12*Assumptions!L14</f>
        <v>574.51617591360503</v>
      </c>
      <c r="BZ36" s="24">
        <f ca="1">BZ41+Assumptions!M9*Variance!BZ15-Assumptions!M12*'Weekly BS'!L12*Assumptions!M14</f>
        <v>575.04697288571742</v>
      </c>
      <c r="CA36" s="24">
        <f ca="1">CA41+Assumptions!N9*Variance!CA15-Assumptions!N12*'Weekly BS'!M12*Assumptions!N14</f>
        <v>575.57751057604071</v>
      </c>
      <c r="CB36" s="24">
        <f ca="1">CB41+Assumptions!O9*Variance!CB15-Assumptions!O12*'Weekly BS'!N12*Assumptions!O14</f>
        <v>576.10780309286974</v>
      </c>
      <c r="CC36" s="24">
        <f ca="1">CC41+Assumptions!P9*Variance!CC15-Assumptions!P12*'Weekly BS'!O12*Assumptions!P14</f>
        <v>576.63786427002049</v>
      </c>
      <c r="CD36" s="24">
        <f ca="1">CD41+Assumptions!Q9*Variance!CD15-Assumptions!Q12*'Weekly BS'!P12*Assumptions!Q14</f>
        <v>577.1677076723264</v>
      </c>
      <c r="CE36" s="24">
        <f ca="1">CE41+Assumptions!R9*Variance!CE15-Assumptions!R12*'Weekly BS'!Q12*Assumptions!R14</f>
        <v>577.69734660102472</v>
      </c>
    </row>
    <row r="37" spans="9:83" hidden="1" outlineLevel="1">
      <c r="BO37" s="25">
        <v>1</v>
      </c>
      <c r="BQ37" s="24" t="s">
        <v>87</v>
      </c>
      <c r="BS37" s="24">
        <f t="shared" ref="BS37:CE37" ca="1" si="15">BS35+BS36-BS38</f>
        <v>1241.7072483516486</v>
      </c>
      <c r="BT37" s="24">
        <f t="shared" ca="1" si="15"/>
        <v>653.47566283131027</v>
      </c>
      <c r="BU37" s="24">
        <f t="shared" ca="1" si="15"/>
        <v>490.62008838628026</v>
      </c>
      <c r="BV37" s="24">
        <f t="shared" ca="1" si="15"/>
        <v>654.69209871887472</v>
      </c>
      <c r="BW37" s="24">
        <f t="shared" ca="1" si="15"/>
        <v>491.53178252972282</v>
      </c>
      <c r="BX37" s="24">
        <f t="shared" ca="1" si="15"/>
        <v>655.90706902627585</v>
      </c>
      <c r="BY37" s="24">
        <f t="shared" ca="1" si="15"/>
        <v>492.44243649737575</v>
      </c>
      <c r="BZ37" s="24">
        <f t="shared" ca="1" si="15"/>
        <v>657.1207123019467</v>
      </c>
      <c r="CA37" s="24">
        <f t="shared" ca="1" si="15"/>
        <v>493.35215192232062</v>
      </c>
      <c r="CB37" s="24">
        <f t="shared" ca="1" si="15"/>
        <v>658.33316174658989</v>
      </c>
      <c r="CC37" s="24">
        <f t="shared" ca="1" si="15"/>
        <v>494.26102651716042</v>
      </c>
      <c r="CD37" s="24">
        <f t="shared" ca="1" si="15"/>
        <v>659.54454542518647</v>
      </c>
      <c r="CE37" s="24">
        <f t="shared" ca="1" si="15"/>
        <v>495.16915422944976</v>
      </c>
    </row>
    <row r="38" spans="9:83" hidden="1" outlineLevel="1">
      <c r="BO38" s="25">
        <v>1</v>
      </c>
      <c r="BQ38" s="24" t="s">
        <v>85</v>
      </c>
      <c r="BR38" s="24">
        <f>'Weekly BS'!E19</f>
        <v>752</v>
      </c>
      <c r="BS38" s="24">
        <f ca="1">Assumptions!F20/7*(BS41+Assumptions!F9*Variance!BS15-Assumptions!F12*'Weekly BS'!E12*Assumptions!F14)</f>
        <v>81.617874725274746</v>
      </c>
      <c r="BT38" s="24">
        <f ca="1">Assumptions!G20/7*(BT41+Assumptions!G9*Variance!BT15-Assumptions!G12*'Weekly BS'!F12*Assumptions!G14)</f>
        <v>0</v>
      </c>
      <c r="BU38" s="24">
        <f ca="1">Assumptions!H20/7*(BU41+Assumptions!H9*Variance!BU15-Assumptions!H12*'Weekly BS'!G12*Assumptions!H14)</f>
        <v>81.7700147310467</v>
      </c>
      <c r="BV38" s="24">
        <f ca="1">Assumptions!I20/7*(BV41+Assumptions!I9*Variance!BV15-Assumptions!I12*'Weekly BS'!H12*Assumptions!I14)</f>
        <v>0</v>
      </c>
      <c r="BW38" s="24">
        <f ca="1">Assumptions!J20/7*(BW41+Assumptions!J9*Variance!BW15-Assumptions!J12*'Weekly BS'!I12*Assumptions!J14)</f>
        <v>81.921963754953808</v>
      </c>
      <c r="BX38" s="24">
        <f ca="1">Assumptions!K20/7*(BX41+Assumptions!K9*Variance!BX15-Assumptions!K12*'Weekly BS'!J12*Assumptions!K14)</f>
        <v>0</v>
      </c>
      <c r="BY38" s="24">
        <f ca="1">Assumptions!L20/7*(BY41+Assumptions!L9*Variance!BY15-Assumptions!L12*'Weekly BS'!K12*Assumptions!L14)</f>
        <v>82.073739416229287</v>
      </c>
      <c r="BZ38" s="24">
        <f ca="1">Assumptions!M20/7*(BZ41+Assumptions!M9*Variance!BZ15-Assumptions!M12*'Weekly BS'!L12*Assumptions!M14)</f>
        <v>0</v>
      </c>
      <c r="CA38" s="24">
        <f ca="1">Assumptions!N20/7*(CA41+Assumptions!N9*Variance!CA15-Assumptions!N12*'Weekly BS'!M12*Assumptions!N14)</f>
        <v>82.225358653720093</v>
      </c>
      <c r="CB38" s="24">
        <f ca="1">Assumptions!O20/7*(CB41+Assumptions!O9*Variance!CB15-Assumptions!O12*'Weekly BS'!N12*Assumptions!O14)</f>
        <v>0</v>
      </c>
      <c r="CC38" s="24">
        <f ca="1">Assumptions!P20/7*(CC41+Assumptions!P9*Variance!CC15-Assumptions!P12*'Weekly BS'!O12*Assumptions!P14)</f>
        <v>82.376837752860069</v>
      </c>
      <c r="CD38" s="24">
        <f ca="1">Assumptions!Q20/7*(CD41+Assumptions!Q9*Variance!CD15-Assumptions!Q12*'Weekly BS'!P12*Assumptions!Q14)</f>
        <v>0</v>
      </c>
      <c r="CE38" s="24">
        <f ca="1">Assumptions!R20/7*(CE41+Assumptions!R9*Variance!CE15-Assumptions!R12*'Weekly BS'!Q12*Assumptions!R14)</f>
        <v>82.52819237157496</v>
      </c>
    </row>
    <row r="39" spans="9:83" hidden="1" outlineLevel="1">
      <c r="BO39" s="25"/>
    </row>
    <row r="40" spans="9:83" hidden="1" outlineLevel="1">
      <c r="BO40" s="25">
        <v>1</v>
      </c>
      <c r="BQ40" s="24" t="s">
        <v>139</v>
      </c>
      <c r="BS40" s="24">
        <f>Assumptions!F12*'Weekly BS'!E12*Assumptions!F13</f>
        <v>29.025000000000002</v>
      </c>
      <c r="BT40" s="24">
        <f ca="1">Assumptions!G12*'Weekly BS'!F12*Assumptions!G13</f>
        <v>28.928666769230766</v>
      </c>
      <c r="BU40" s="24">
        <f ca="1">Assumptions!H12*'Weekly BS'!G12*Assumptions!H13</f>
        <v>28.834677331370418</v>
      </c>
      <c r="BV40" s="24">
        <f ca="1">Assumptions!I12*'Weekly BS'!H12*Assumptions!I13</f>
        <v>28.74298516993283</v>
      </c>
      <c r="BW40" s="24">
        <f ca="1">Assumptions!J12*'Weekly BS'!I12*Assumptions!J13</f>
        <v>28.653544699071233</v>
      </c>
      <c r="BX40" s="24">
        <f ca="1">Assumptions!K12*'Weekly BS'!J12*Assumptions!K13</f>
        <v>28.566311244965675</v>
      </c>
      <c r="BY40" s="24">
        <f ca="1">Assumptions!L12*'Weekly BS'!K12*Assumptions!L13</f>
        <v>28.481241027582726</v>
      </c>
      <c r="BZ40" s="24">
        <f ca="1">Assumptions!M12*'Weekly BS'!L12*Assumptions!M13</f>
        <v>28.398291142800076</v>
      </c>
      <c r="CA40" s="24">
        <f ca="1">Assumptions!N12*'Weekly BS'!M12*Assumptions!N13</f>
        <v>28.317419544888502</v>
      </c>
      <c r="CB40" s="24">
        <f ca="1">Assumptions!O12*'Weekly BS'!N12*Assumptions!O13</f>
        <v>28.238585029344343</v>
      </c>
      <c r="CC40" s="24">
        <f ca="1">Assumptions!P12*'Weekly BS'!O12*Assumptions!P13</f>
        <v>28.161747216065223</v>
      </c>
      <c r="CD40" s="24">
        <f ca="1">Assumptions!Q12*'Weekly BS'!P12*Assumptions!Q13</f>
        <v>28.086866532862281</v>
      </c>
      <c r="CE40" s="24">
        <f ca="1">Assumptions!R12*'Weekly BS'!Q12*Assumptions!R13</f>
        <v>28.01390419930221</v>
      </c>
    </row>
    <row r="41" spans="9:83" hidden="1" outlineLevel="1">
      <c r="BO41" s="25">
        <v>1</v>
      </c>
      <c r="BQ41" s="24" t="s">
        <v>86</v>
      </c>
      <c r="BS41" s="24">
        <f ca="1">Assumptions!F8*Variance!BS43</f>
        <v>430.3704615384616</v>
      </c>
      <c r="BT41" s="24">
        <f ca="1">Assumptions!G8*Variance!BT43</f>
        <v>430.74124224378704</v>
      </c>
      <c r="BU41" s="24">
        <f ca="1">Assumptions!H8*Variance!BU43</f>
        <v>431.11234239095097</v>
      </c>
      <c r="BV41" s="24">
        <f ca="1">Assumptions!I8*Variance!BV43</f>
        <v>431.48376225516472</v>
      </c>
      <c r="BW41" s="24">
        <f ca="1">Assumptions!J8*Variance!BW43</f>
        <v>431.85550211187683</v>
      </c>
      <c r="BX41" s="24">
        <f ca="1">Assumptions!K8*Variance!BX43</f>
        <v>432.22756223677328</v>
      </c>
      <c r="BY41" s="24">
        <f ca="1">Assumptions!L8*Variance!BY43</f>
        <v>432.59994290577725</v>
      </c>
      <c r="BZ41" s="24">
        <f ca="1">Assumptions!M8*Variance!BZ43</f>
        <v>432.97264439504988</v>
      </c>
      <c r="CA41" s="24">
        <f ca="1">Assumptions!N8*Variance!CA43</f>
        <v>433.34566698099025</v>
      </c>
      <c r="CB41" s="24">
        <f ca="1">Assumptions!O8*Variance!CB43</f>
        <v>433.71901094023542</v>
      </c>
      <c r="CC41" s="24">
        <f ca="1">Assumptions!P8*Variance!CC43</f>
        <v>434.09267654966089</v>
      </c>
      <c r="CD41" s="24">
        <f ca="1">Assumptions!Q8*Variance!CD43</f>
        <v>434.4666640863806</v>
      </c>
      <c r="CE41" s="24">
        <f ca="1">Assumptions!R8*Variance!CE43</f>
        <v>434.84097382774729</v>
      </c>
    </row>
    <row r="42" spans="9:83" hidden="1" outlineLevel="1">
      <c r="BO42" s="25">
        <v>1</v>
      </c>
      <c r="BQ42" s="24" t="s">
        <v>102</v>
      </c>
      <c r="BS42" s="24">
        <f ca="1">BS43-BS40-BS41</f>
        <v>401.34546153846162</v>
      </c>
      <c r="BT42" s="24">
        <f t="shared" ref="BT42:CE42" ca="1" si="16">BT43-BT40-BT41</f>
        <v>401.8125754745563</v>
      </c>
      <c r="BU42" s="24">
        <f t="shared" ca="1" si="16"/>
        <v>402.2776650595805</v>
      </c>
      <c r="BV42" s="24">
        <f t="shared" ca="1" si="16"/>
        <v>402.74077708523191</v>
      </c>
      <c r="BW42" s="24">
        <f t="shared" ca="1" si="16"/>
        <v>403.20195741280554</v>
      </c>
      <c r="BX42" s="24">
        <f t="shared" ca="1" si="16"/>
        <v>403.66125099180755</v>
      </c>
      <c r="BY42" s="24">
        <f t="shared" ca="1" si="16"/>
        <v>404.11870187819449</v>
      </c>
      <c r="BZ42" s="24">
        <f t="shared" ca="1" si="16"/>
        <v>404.57435325224981</v>
      </c>
      <c r="CA42" s="24">
        <f t="shared" ca="1" si="16"/>
        <v>405.02824743610176</v>
      </c>
      <c r="CB42" s="24">
        <f t="shared" ca="1" si="16"/>
        <v>405.48042591089109</v>
      </c>
      <c r="CC42" s="24">
        <f t="shared" ca="1" si="16"/>
        <v>405.93092933359566</v>
      </c>
      <c r="CD42" s="24">
        <f t="shared" ca="1" si="16"/>
        <v>406.37979755351836</v>
      </c>
      <c r="CE42" s="24">
        <f t="shared" ca="1" si="16"/>
        <v>406.82706962844503</v>
      </c>
    </row>
    <row r="43" spans="9:83" hidden="1" outlineLevel="1">
      <c r="BO43" s="25">
        <v>1</v>
      </c>
      <c r="BQ43" s="24" t="s">
        <v>100</v>
      </c>
      <c r="BS43" s="24">
        <f ca="1">BS15*Assumptions!F7</f>
        <v>860.7409230769232</v>
      </c>
      <c r="BT43" s="24">
        <f ca="1">BT15*Assumptions!G7</f>
        <v>861.48248448757408</v>
      </c>
      <c r="BU43" s="24">
        <f ca="1">BU15*Assumptions!H7</f>
        <v>862.22468478190194</v>
      </c>
      <c r="BV43" s="24">
        <f ca="1">BV15*Assumptions!I7</f>
        <v>862.96752451032944</v>
      </c>
      <c r="BW43" s="24">
        <f ca="1">BW15*Assumptions!J7</f>
        <v>863.71100422375366</v>
      </c>
      <c r="BX43" s="24">
        <f ca="1">BX15*Assumptions!K7</f>
        <v>864.45512447354656</v>
      </c>
      <c r="BY43" s="24">
        <f ca="1">BY15*Assumptions!L7</f>
        <v>865.19988581155451</v>
      </c>
      <c r="BZ43" s="24">
        <f ca="1">BZ15*Assumptions!M7</f>
        <v>865.94528879009977</v>
      </c>
      <c r="CA43" s="24">
        <f ca="1">CA15*Assumptions!N7</f>
        <v>866.69133396198049</v>
      </c>
      <c r="CB43" s="24">
        <f ca="1">CB15*Assumptions!O7</f>
        <v>867.43802188047084</v>
      </c>
      <c r="CC43" s="24">
        <f ca="1">CC15*Assumptions!P7</f>
        <v>868.18535309932179</v>
      </c>
      <c r="CD43" s="24">
        <f ca="1">CD15*Assumptions!Q7</f>
        <v>868.93332817276121</v>
      </c>
      <c r="CE43" s="24">
        <f ca="1">CE15*Assumptions!R7</f>
        <v>869.68194765549458</v>
      </c>
    </row>
    <row r="44" spans="9:83" hidden="1" outlineLevel="1">
      <c r="BO44" s="25"/>
    </row>
    <row r="45" spans="9:83" hidden="1" outlineLevel="1">
      <c r="I45" s="50"/>
      <c r="J45" s="33"/>
      <c r="K45" s="33"/>
      <c r="BO45" s="25"/>
    </row>
    <row r="46" spans="9:83" hidden="1" outlineLevel="1">
      <c r="I46" s="50"/>
      <c r="J46" s="33"/>
      <c r="K46" s="33"/>
      <c r="BO46" s="25"/>
    </row>
    <row r="47" spans="9:83" hidden="1" outlineLevel="1">
      <c r="I47" s="50"/>
      <c r="J47" s="33"/>
      <c r="K47" s="33"/>
      <c r="BO47" s="25"/>
    </row>
    <row r="48" spans="9:83" hidden="1" outlineLevel="1">
      <c r="I48" s="50"/>
      <c r="J48" s="33"/>
      <c r="K48" s="33"/>
      <c r="BO48" s="25"/>
    </row>
    <row r="49" spans="1:83" hidden="1" outlineLevel="1">
      <c r="I49" s="50"/>
      <c r="J49" s="33"/>
      <c r="K49" s="33"/>
    </row>
    <row r="50" spans="1:83" hidden="1" outlineLevel="1">
      <c r="I50" s="50"/>
      <c r="J50" s="33"/>
      <c r="K50" s="33"/>
    </row>
    <row r="51" spans="1:83" hidden="1" outlineLevel="1">
      <c r="I51" s="50"/>
      <c r="J51" s="33"/>
      <c r="K51" s="33"/>
    </row>
    <row r="52" spans="1:83" hidden="1" outlineLevel="1">
      <c r="I52" s="50"/>
      <c r="J52" s="33"/>
      <c r="K52" s="33"/>
    </row>
    <row r="53" spans="1:83" hidden="1" outlineLevel="1">
      <c r="I53" s="50"/>
      <c r="J53" s="33"/>
      <c r="K53" s="33"/>
    </row>
    <row r="54" spans="1:83" hidden="1" outlineLevel="1">
      <c r="I54" s="50"/>
      <c r="J54" s="33"/>
      <c r="K54" s="33"/>
    </row>
    <row r="55" spans="1:83" hidden="1" outlineLevel="1">
      <c r="I55" s="50"/>
      <c r="J55" s="33"/>
      <c r="K55" s="33"/>
    </row>
    <row r="56" spans="1:83" hidden="1" outlineLevel="1">
      <c r="I56" s="50"/>
      <c r="J56" s="33"/>
      <c r="K56" s="33"/>
    </row>
    <row r="57" spans="1:83" hidden="1" outlineLevel="1">
      <c r="I57" s="50"/>
      <c r="J57" s="33"/>
      <c r="K57" s="33"/>
    </row>
    <row r="58" spans="1:83" hidden="1" outlineLevel="1">
      <c r="I58" s="50"/>
      <c r="J58" s="33"/>
      <c r="K58" s="33"/>
    </row>
    <row r="59" spans="1:83" collapsed="1">
      <c r="I59" s="50"/>
      <c r="J59" s="33"/>
      <c r="K59" s="33"/>
    </row>
    <row r="60" spans="1:83">
      <c r="A60" s="23" t="s">
        <v>2</v>
      </c>
      <c r="I60" s="50"/>
      <c r="J60" s="33"/>
      <c r="K60" s="33"/>
      <c r="AU60" s="23" t="s">
        <v>2</v>
      </c>
      <c r="BN60" s="23" t="s">
        <v>2</v>
      </c>
    </row>
    <row r="61" spans="1:83">
      <c r="B61" s="25">
        <v>2</v>
      </c>
      <c r="C61" s="40" t="s">
        <v>153</v>
      </c>
      <c r="D61" s="33"/>
      <c r="E61" s="38"/>
      <c r="F61" s="50"/>
      <c r="G61" s="33"/>
      <c r="H61" s="51"/>
      <c r="I61" s="50"/>
      <c r="J61" s="33"/>
      <c r="K61" s="51"/>
      <c r="L61" s="50"/>
      <c r="M61" s="33"/>
      <c r="N61" s="51"/>
      <c r="O61" s="50"/>
      <c r="P61" s="33"/>
      <c r="Q61" s="51"/>
      <c r="R61" s="50"/>
      <c r="S61" s="33"/>
      <c r="T61" s="51"/>
      <c r="U61" s="50"/>
      <c r="V61" s="33"/>
      <c r="W61" s="51"/>
      <c r="X61" s="50"/>
      <c r="Y61" s="33"/>
      <c r="Z61" s="51"/>
      <c r="AA61" s="50"/>
      <c r="AB61" s="33"/>
      <c r="AC61" s="51"/>
      <c r="AD61" s="50"/>
      <c r="AE61" s="33"/>
      <c r="AF61" s="51"/>
      <c r="AG61" s="50"/>
      <c r="AH61" s="33"/>
      <c r="AI61" s="51"/>
      <c r="AJ61" s="50"/>
      <c r="AK61" s="33"/>
      <c r="AL61" s="51"/>
      <c r="AM61" s="50"/>
      <c r="AN61" s="33"/>
      <c r="AO61" s="51"/>
      <c r="AP61" s="50"/>
      <c r="AQ61" s="33"/>
      <c r="AR61" s="51"/>
      <c r="AV61" s="25">
        <v>2</v>
      </c>
      <c r="AW61" s="40" t="s">
        <v>153</v>
      </c>
      <c r="AX61" s="33"/>
      <c r="AY61" s="38"/>
      <c r="AZ61" s="33"/>
      <c r="BA61" s="33"/>
      <c r="BB61" s="33"/>
      <c r="BC61" s="33"/>
      <c r="BD61" s="33"/>
      <c r="BE61" s="33"/>
      <c r="BO61" s="25">
        <v>2</v>
      </c>
      <c r="BP61" s="40" t="s">
        <v>153</v>
      </c>
      <c r="BQ61" s="33"/>
      <c r="BR61" s="38"/>
      <c r="BS61" s="33"/>
      <c r="BT61" s="33"/>
      <c r="BU61" s="33"/>
      <c r="BV61" s="33"/>
      <c r="BW61" s="33"/>
      <c r="BX61" s="33"/>
    </row>
    <row r="62" spans="1:83" s="52" customFormat="1">
      <c r="B62" s="25">
        <v>2</v>
      </c>
      <c r="C62" s="54"/>
      <c r="D62" s="55" t="s">
        <v>93</v>
      </c>
      <c r="E62" s="56"/>
      <c r="F62" s="57" t="str">
        <f>IF(AZ62="NA   ","NA   ",AZ62)</f>
        <v xml:space="preserve">NA   </v>
      </c>
      <c r="G62" s="58" t="str">
        <f>IF(AZ62="NA   ","NA   ",BS62)</f>
        <v xml:space="preserve">NA   </v>
      </c>
      <c r="H62" s="59" t="str">
        <f>IF(F62="NA   ","NA   ",F62-G62)</f>
        <v xml:space="preserve">NA   </v>
      </c>
      <c r="I62" s="57" t="str">
        <f>IF(BA62="NA   ","NA   ",BA62)</f>
        <v xml:space="preserve">NA   </v>
      </c>
      <c r="J62" s="58" t="str">
        <f>IF(BA62="NA   ","NA   ",BT62)</f>
        <v xml:space="preserve">NA   </v>
      </c>
      <c r="K62" s="59" t="str">
        <f>IF(I62="NA   ","NA   ",I62-J62)</f>
        <v xml:space="preserve">NA   </v>
      </c>
      <c r="L62" s="57" t="str">
        <f>IF(BB62="NA   ","NA   ",BB62)</f>
        <v xml:space="preserve">NA   </v>
      </c>
      <c r="M62" s="58" t="str">
        <f>IF(BB62="NA   ","NA   ",BU62)</f>
        <v xml:space="preserve">NA   </v>
      </c>
      <c r="N62" s="59" t="str">
        <f>IF(L62="NA   ","NA   ",L62-M62)</f>
        <v xml:space="preserve">NA   </v>
      </c>
      <c r="O62" s="57" t="str">
        <f>IF(BC62="NA   ","NA   ",BC62)</f>
        <v xml:space="preserve">NA   </v>
      </c>
      <c r="P62" s="58" t="str">
        <f>IF(BC62="NA   ","NA   ",BV62)</f>
        <v xml:space="preserve">NA   </v>
      </c>
      <c r="Q62" s="59" t="str">
        <f>IF(O62="NA   ","NA   ",O62-P62)</f>
        <v xml:space="preserve">NA   </v>
      </c>
      <c r="R62" s="57" t="str">
        <f>IF(BD62="NA   ","NA   ",BD62)</f>
        <v xml:space="preserve">NA   </v>
      </c>
      <c r="S62" s="58" t="str">
        <f>IF(BD62="NA   ","NA   ",BW62)</f>
        <v xml:space="preserve">NA   </v>
      </c>
      <c r="T62" s="59" t="str">
        <f>IF(R62="NA   ","NA   ",R62-S62)</f>
        <v xml:space="preserve">NA   </v>
      </c>
      <c r="U62" s="57" t="str">
        <f>IF(BE62="NA   ","NA   ",BE62)</f>
        <v xml:space="preserve">NA   </v>
      </c>
      <c r="V62" s="58" t="str">
        <f>IF(BE62="NA   ","NA   ",BX62)</f>
        <v xml:space="preserve">NA   </v>
      </c>
      <c r="W62" s="59" t="str">
        <f>IF(U62="NA   ","NA   ",U62-V62)</f>
        <v xml:space="preserve">NA   </v>
      </c>
      <c r="X62" s="57" t="str">
        <f>IF(BF62="NA   ","NA   ",BF62)</f>
        <v xml:space="preserve">NA   </v>
      </c>
      <c r="Y62" s="58" t="str">
        <f>IF(BF62="NA   ","NA   ",BY62)</f>
        <v xml:space="preserve">NA   </v>
      </c>
      <c r="Z62" s="59" t="str">
        <f>IF(X62="NA   ","NA   ",X62-Y62)</f>
        <v xml:space="preserve">NA   </v>
      </c>
      <c r="AA62" s="57" t="str">
        <f>IF(BG62="NA   ","NA   ",BG62)</f>
        <v xml:space="preserve">NA   </v>
      </c>
      <c r="AB62" s="58" t="str">
        <f>IF(BG62="NA   ","NA   ",BZ62)</f>
        <v xml:space="preserve">NA   </v>
      </c>
      <c r="AC62" s="59" t="str">
        <f>IF(AA62="NA   ","NA   ",AA62-AB62)</f>
        <v xml:space="preserve">NA   </v>
      </c>
      <c r="AD62" s="57" t="str">
        <f>IF(BH62="NA   ","NA   ",BH62)</f>
        <v xml:space="preserve">NA   </v>
      </c>
      <c r="AE62" s="58" t="str">
        <f>IF(BH62="NA   ","NA   ",CA62)</f>
        <v xml:space="preserve">NA   </v>
      </c>
      <c r="AF62" s="59" t="str">
        <f>IF(AD62="NA   ","NA   ",AD62-AE62)</f>
        <v xml:space="preserve">NA   </v>
      </c>
      <c r="AG62" s="57" t="str">
        <f>IF(BI62="NA   ","NA   ",BI62)</f>
        <v xml:space="preserve">NA   </v>
      </c>
      <c r="AH62" s="58" t="str">
        <f>IF(BI62="NA   ","NA   ",CB62)</f>
        <v xml:space="preserve">NA   </v>
      </c>
      <c r="AI62" s="59" t="str">
        <f>IF(AG62="NA   ","NA   ",AG62-AH62)</f>
        <v xml:space="preserve">NA   </v>
      </c>
      <c r="AJ62" s="57" t="str">
        <f>IF(BJ62="NA   ","NA   ",BJ62)</f>
        <v xml:space="preserve">NA   </v>
      </c>
      <c r="AK62" s="58" t="str">
        <f>IF(BJ62="NA   ","NA   ",CB62)</f>
        <v xml:space="preserve">NA   </v>
      </c>
      <c r="AL62" s="59" t="str">
        <f>IF(AJ62="NA   ","NA   ",AJ62-AK62)</f>
        <v xml:space="preserve">NA   </v>
      </c>
      <c r="AM62" s="57" t="str">
        <f>IF(BK62="NA   ","NA   ",BK62)</f>
        <v xml:space="preserve">NA   </v>
      </c>
      <c r="AN62" s="58" t="str">
        <f>IF(BK62="NA   ","NA   ",CC62)</f>
        <v xml:space="preserve">NA   </v>
      </c>
      <c r="AO62" s="59" t="str">
        <f>IF(AM62="NA   ","NA   ",AM62-AN62)</f>
        <v xml:space="preserve">NA   </v>
      </c>
      <c r="AP62" s="57" t="str">
        <f>IF(BL62="NA   ","NA   ",BL62)</f>
        <v xml:space="preserve">NA   </v>
      </c>
      <c r="AQ62" s="58" t="str">
        <f>IF(BL62="NA   ","NA   ",CD62)</f>
        <v xml:space="preserve">NA   </v>
      </c>
      <c r="AR62" s="59" t="str">
        <f>IF(AP62="NA   ","NA   ",AP62-AQ62)</f>
        <v xml:space="preserve">NA   </v>
      </c>
      <c r="AS62" s="55"/>
      <c r="AV62" s="25">
        <v>2</v>
      </c>
      <c r="AW62" s="54"/>
      <c r="AX62" s="55" t="s">
        <v>93</v>
      </c>
      <c r="AY62" s="56"/>
      <c r="AZ62" s="58" t="str">
        <f>IF(AND(qtr&gt;=$AV62,week&gt;=AZ$2),'Weekly CFS'!F62,"NA   ")</f>
        <v xml:space="preserve">NA   </v>
      </c>
      <c r="BA62" s="58" t="str">
        <f>IF(AND(qtr&gt;=$AV62,week&gt;=BA$2),'Weekly CFS'!G62,"NA   ")</f>
        <v xml:space="preserve">NA   </v>
      </c>
      <c r="BB62" s="58" t="str">
        <f>IF(AND(qtr&gt;=$AV62,week&gt;=BB$2),'Weekly CFS'!H62,"NA   ")</f>
        <v xml:space="preserve">NA   </v>
      </c>
      <c r="BC62" s="58" t="str">
        <f>IF(AND(qtr&gt;=$AV62,week&gt;=BC$2),'Weekly CFS'!I62,"NA   ")</f>
        <v xml:space="preserve">NA   </v>
      </c>
      <c r="BD62" s="58" t="str">
        <f>IF(AND(qtr&gt;=$AV62,week&gt;=BD$2),'Weekly CFS'!J62,"NA   ")</f>
        <v xml:space="preserve">NA   </v>
      </c>
      <c r="BE62" s="58" t="str">
        <f>IF(AND(qtr&gt;=$AV62,week&gt;=BE$2),'Weekly CFS'!K62,"NA   ")</f>
        <v xml:space="preserve">NA   </v>
      </c>
      <c r="BF62" s="58" t="str">
        <f>IF(AND(qtr&gt;=$AV62,week&gt;=BF$2),'Weekly CFS'!L62,"NA   ")</f>
        <v xml:space="preserve">NA   </v>
      </c>
      <c r="BG62" s="58" t="str">
        <f>IF(AND(qtr&gt;=$AV62,week&gt;=BG$2),'Weekly CFS'!M62,"NA   ")</f>
        <v xml:space="preserve">NA   </v>
      </c>
      <c r="BH62" s="58" t="str">
        <f>IF(AND(qtr&gt;=$AV62,week&gt;=BH$2),'Weekly CFS'!N62,"NA   ")</f>
        <v xml:space="preserve">NA   </v>
      </c>
      <c r="BI62" s="58" t="str">
        <f>IF(AND(qtr&gt;=$AV62,week&gt;=BI$2),'Weekly CFS'!O62,"NA   ")</f>
        <v xml:space="preserve">NA   </v>
      </c>
      <c r="BJ62" s="58" t="str">
        <f>IF(AND(qtr&gt;=$AV62,week&gt;=BJ$2),'Weekly CFS'!P62,"NA   ")</f>
        <v xml:space="preserve">NA   </v>
      </c>
      <c r="BK62" s="58" t="str">
        <f>IF(AND(qtr&gt;=$AV62,week&gt;=BK$2),'Weekly CFS'!Q62,"NA   ")</f>
        <v xml:space="preserve">NA   </v>
      </c>
      <c r="BL62" s="58" t="str">
        <f>IF(AND(qtr&gt;=$AV62,week&gt;=BL$2),'Weekly CFS'!R62,"NA   ")</f>
        <v xml:space="preserve">NA   </v>
      </c>
      <c r="BO62" s="53">
        <v>2</v>
      </c>
      <c r="BP62" s="54"/>
      <c r="BQ62" s="55" t="s">
        <v>93</v>
      </c>
      <c r="BR62" s="56"/>
      <c r="BS62" s="55">
        <f ca="1">BS77</f>
        <v>1082.9280900186764</v>
      </c>
      <c r="BT62" s="55">
        <f t="shared" ref="BT62:CE62" ca="1" si="17">BT77</f>
        <v>1083.4824707433445</v>
      </c>
      <c r="BU62" s="55">
        <f t="shared" ca="1" si="17"/>
        <v>1084.0574000964536</v>
      </c>
      <c r="BV62" s="55">
        <f t="shared" ca="1" si="17"/>
        <v>1084.6506143509523</v>
      </c>
      <c r="BW62" s="55">
        <f t="shared" ca="1" si="17"/>
        <v>1085.2601053999722</v>
      </c>
      <c r="BX62" s="55">
        <f t="shared" ca="1" si="17"/>
        <v>1085.88409189651</v>
      </c>
      <c r="BY62" s="55">
        <f t="shared" ca="1" si="17"/>
        <v>1086.5209936515344</v>
      </c>
      <c r="BZ62" s="55">
        <f t="shared" ca="1" si="17"/>
        <v>1087.1694089226271</v>
      </c>
      <c r="CA62" s="55">
        <f t="shared" ca="1" si="17"/>
        <v>1087.8280942668109</v>
      </c>
      <c r="CB62" s="55">
        <f t="shared" ca="1" si="17"/>
        <v>1088.4959466680575</v>
      </c>
      <c r="CC62" s="55">
        <f t="shared" ca="1" si="17"/>
        <v>1089.1719876826587</v>
      </c>
      <c r="CD62" s="55">
        <f t="shared" ca="1" si="17"/>
        <v>1089.8553493746335</v>
      </c>
      <c r="CE62" s="55">
        <f t="shared" ca="1" si="17"/>
        <v>1090.5452618390786</v>
      </c>
    </row>
    <row r="63" spans="1:83" s="52" customFormat="1">
      <c r="B63" s="25">
        <v>2</v>
      </c>
      <c r="C63" s="54"/>
      <c r="D63" s="55" t="s">
        <v>78</v>
      </c>
      <c r="E63" s="56"/>
      <c r="F63" s="57" t="str">
        <f>IF(AZ63="NA   ","NA   ",AZ63)</f>
        <v xml:space="preserve">NA   </v>
      </c>
      <c r="G63" s="58" t="str">
        <f>IF(AZ63="NA   ","NA   ",BS63)</f>
        <v xml:space="preserve">NA   </v>
      </c>
      <c r="H63" s="59" t="str">
        <f>IF(F63="NA   ","NA   ",F63-G63)</f>
        <v xml:space="preserve">NA   </v>
      </c>
      <c r="I63" s="57" t="str">
        <f>IF(BA63="NA   ","NA   ",BA63)</f>
        <v xml:space="preserve">NA   </v>
      </c>
      <c r="J63" s="58" t="str">
        <f>IF(BA63="NA   ","NA   ",BT63)</f>
        <v xml:space="preserve">NA   </v>
      </c>
      <c r="K63" s="59" t="str">
        <f>IF(I63="NA   ","NA   ",I63-J63)</f>
        <v xml:space="preserve">NA   </v>
      </c>
      <c r="L63" s="57" t="str">
        <f>IF(BB63="NA   ","NA   ",BB63)</f>
        <v xml:space="preserve">NA   </v>
      </c>
      <c r="M63" s="58" t="str">
        <f>IF(BB63="NA   ","NA   ",BU63)</f>
        <v xml:space="preserve">NA   </v>
      </c>
      <c r="N63" s="59" t="str">
        <f>IF(L63="NA   ","NA   ",L63-M63)</f>
        <v xml:space="preserve">NA   </v>
      </c>
      <c r="O63" s="57" t="str">
        <f>IF(BC63="NA   ","NA   ",BC63)</f>
        <v xml:space="preserve">NA   </v>
      </c>
      <c r="P63" s="58" t="str">
        <f>IF(BC63="NA   ","NA   ",BV63)</f>
        <v xml:space="preserve">NA   </v>
      </c>
      <c r="Q63" s="59" t="str">
        <f>IF(O63="NA   ","NA   ",O63-P63)</f>
        <v xml:space="preserve">NA   </v>
      </c>
      <c r="R63" s="57" t="str">
        <f>IF(BD63="NA   ","NA   ",BD63)</f>
        <v xml:space="preserve">NA   </v>
      </c>
      <c r="S63" s="58" t="str">
        <f>IF(BD63="NA   ","NA   ",BW63)</f>
        <v xml:space="preserve">NA   </v>
      </c>
      <c r="T63" s="59" t="str">
        <f>IF(R63="NA   ","NA   ",R63-S63)</f>
        <v xml:space="preserve">NA   </v>
      </c>
      <c r="U63" s="57" t="str">
        <f>IF(BE63="NA   ","NA   ",BE63)</f>
        <v xml:space="preserve">NA   </v>
      </c>
      <c r="V63" s="58" t="str">
        <f>IF(BE63="NA   ","NA   ",BX63)</f>
        <v xml:space="preserve">NA   </v>
      </c>
      <c r="W63" s="59" t="str">
        <f>IF(U63="NA   ","NA   ",U63-V63)</f>
        <v xml:space="preserve">NA   </v>
      </c>
      <c r="X63" s="57" t="str">
        <f>IF(BF63="NA   ","NA   ",BF63)</f>
        <v xml:space="preserve">NA   </v>
      </c>
      <c r="Y63" s="58" t="str">
        <f>IF(BF63="NA   ","NA   ",BY63)</f>
        <v xml:space="preserve">NA   </v>
      </c>
      <c r="Z63" s="59" t="str">
        <f>IF(X63="NA   ","NA   ",X63-Y63)</f>
        <v xml:space="preserve">NA   </v>
      </c>
      <c r="AA63" s="57" t="str">
        <f>IF(BG63="NA   ","NA   ",BG63)</f>
        <v xml:space="preserve">NA   </v>
      </c>
      <c r="AB63" s="58" t="str">
        <f>IF(BG63="NA   ","NA   ",BZ63)</f>
        <v xml:space="preserve">NA   </v>
      </c>
      <c r="AC63" s="59" t="str">
        <f>IF(AA63="NA   ","NA   ",AA63-AB63)</f>
        <v xml:space="preserve">NA   </v>
      </c>
      <c r="AD63" s="57" t="str">
        <f>IF(BH63="NA   ","NA   ",BH63)</f>
        <v xml:space="preserve">NA   </v>
      </c>
      <c r="AE63" s="58" t="str">
        <f>IF(BH63="NA   ","NA   ",CA63)</f>
        <v xml:space="preserve">NA   </v>
      </c>
      <c r="AF63" s="59" t="str">
        <f>IF(AD63="NA   ","NA   ",AD63-AE63)</f>
        <v xml:space="preserve">NA   </v>
      </c>
      <c r="AG63" s="57" t="str">
        <f>IF(BI63="NA   ","NA   ",BI63)</f>
        <v xml:space="preserve">NA   </v>
      </c>
      <c r="AH63" s="58" t="str">
        <f>IF(BI63="NA   ","NA   ",CB63)</f>
        <v xml:space="preserve">NA   </v>
      </c>
      <c r="AI63" s="59" t="str">
        <f>IF(AG63="NA   ","NA   ",AG63-AH63)</f>
        <v xml:space="preserve">NA   </v>
      </c>
      <c r="AJ63" s="57" t="str">
        <f>IF(BJ63="NA   ","NA   ",BJ63)</f>
        <v xml:space="preserve">NA   </v>
      </c>
      <c r="AK63" s="58" t="str">
        <f>IF(BJ63="NA   ","NA   ",CB63)</f>
        <v xml:space="preserve">NA   </v>
      </c>
      <c r="AL63" s="59" t="str">
        <f>IF(AJ63="NA   ","NA   ",AJ63-AK63)</f>
        <v xml:space="preserve">NA   </v>
      </c>
      <c r="AM63" s="57" t="str">
        <f>IF(BK63="NA   ","NA   ",BK63)</f>
        <v xml:space="preserve">NA   </v>
      </c>
      <c r="AN63" s="58" t="str">
        <f>IF(BK63="NA   ","NA   ",CC63)</f>
        <v xml:space="preserve">NA   </v>
      </c>
      <c r="AO63" s="59" t="str">
        <f>IF(AM63="NA   ","NA   ",AM63-AN63)</f>
        <v xml:space="preserve">NA   </v>
      </c>
      <c r="AP63" s="57" t="str">
        <f>IF(BL63="NA   ","NA   ",BL63)</f>
        <v xml:space="preserve">NA   </v>
      </c>
      <c r="AQ63" s="58" t="str">
        <f>IF(BL63="NA   ","NA   ",CD63)</f>
        <v xml:space="preserve">NA   </v>
      </c>
      <c r="AR63" s="59" t="str">
        <f>IF(AP63="NA   ","NA   ",AP63-AQ63)</f>
        <v xml:space="preserve">NA   </v>
      </c>
      <c r="AS63" s="55"/>
      <c r="AV63" s="25">
        <v>2</v>
      </c>
      <c r="AW63" s="54"/>
      <c r="AX63" s="55" t="s">
        <v>78</v>
      </c>
      <c r="AY63" s="56"/>
      <c r="AZ63" s="58" t="str">
        <f>IF(AND(qtr&gt;=$AV63,week&gt;=AZ$2),'Weekly CFS'!F69,"NA   ")</f>
        <v xml:space="preserve">NA   </v>
      </c>
      <c r="BA63" s="58" t="str">
        <f>IF(AND(qtr&gt;=$AV63,week&gt;=BA$2),'Weekly CFS'!G69,"NA   ")</f>
        <v xml:space="preserve">NA   </v>
      </c>
      <c r="BB63" s="58" t="str">
        <f>IF(AND(qtr&gt;=$AV63,week&gt;=BB$2),'Weekly CFS'!H69,"NA   ")</f>
        <v xml:space="preserve">NA   </v>
      </c>
      <c r="BC63" s="58" t="str">
        <f>IF(AND(qtr&gt;=$AV63,week&gt;=BC$2),'Weekly CFS'!I69,"NA   ")</f>
        <v xml:space="preserve">NA   </v>
      </c>
      <c r="BD63" s="58" t="str">
        <f>IF(AND(qtr&gt;=$AV63,week&gt;=BD$2),'Weekly CFS'!J69,"NA   ")</f>
        <v xml:space="preserve">NA   </v>
      </c>
      <c r="BE63" s="58" t="str">
        <f>IF(AND(qtr&gt;=$AV63,week&gt;=BE$2),'Weekly CFS'!K69,"NA   ")</f>
        <v xml:space="preserve">NA   </v>
      </c>
      <c r="BF63" s="58" t="str">
        <f>IF(AND(qtr&gt;=$AV63,week&gt;=BF$2),'Weekly CFS'!L69,"NA   ")</f>
        <v xml:space="preserve">NA   </v>
      </c>
      <c r="BG63" s="58" t="str">
        <f>IF(AND(qtr&gt;=$AV63,week&gt;=BG$2),'Weekly CFS'!M69,"NA   ")</f>
        <v xml:space="preserve">NA   </v>
      </c>
      <c r="BH63" s="58" t="str">
        <f>IF(AND(qtr&gt;=$AV63,week&gt;=BH$2),'Weekly CFS'!N69,"NA   ")</f>
        <v xml:space="preserve">NA   </v>
      </c>
      <c r="BI63" s="58" t="str">
        <f>IF(AND(qtr&gt;=$AV63,week&gt;=BI$2),'Weekly CFS'!O69,"NA   ")</f>
        <v xml:space="preserve">NA   </v>
      </c>
      <c r="BJ63" s="58" t="str">
        <f>IF(AND(qtr&gt;=$AV63,week&gt;=BJ$2),'Weekly CFS'!P69,"NA   ")</f>
        <v xml:space="preserve">NA   </v>
      </c>
      <c r="BK63" s="58" t="str">
        <f>IF(AND(qtr&gt;=$AV63,week&gt;=BK$2),'Weekly CFS'!Q69,"NA   ")</f>
        <v xml:space="preserve">NA   </v>
      </c>
      <c r="BL63" s="58" t="str">
        <f>IF(AND(qtr&gt;=$AV63,week&gt;=BL$2),'Weekly CFS'!R69,"NA   ")</f>
        <v xml:space="preserve">NA   </v>
      </c>
      <c r="BO63" s="53">
        <v>2</v>
      </c>
      <c r="BP63" s="54"/>
      <c r="BQ63" s="55" t="s">
        <v>78</v>
      </c>
      <c r="BR63" s="56"/>
      <c r="BS63" s="55">
        <f ca="1">-BS88</f>
        <v>-99.791114497064882</v>
      </c>
      <c r="BT63" s="55">
        <f t="shared" ref="BT63:CE63" ca="1" si="18">-BT88</f>
        <v>-129.31399423307084</v>
      </c>
      <c r="BU63" s="55">
        <f t="shared" ca="1" si="18"/>
        <v>-156.21767015103887</v>
      </c>
      <c r="BV63" s="55">
        <f t="shared" ca="1" si="18"/>
        <v>-180.73727524819697</v>
      </c>
      <c r="BW63" s="55">
        <f t="shared" ca="1" si="18"/>
        <v>-203.08682666484674</v>
      </c>
      <c r="BX63" s="55">
        <f t="shared" ca="1" si="18"/>
        <v>-223.46112219619044</v>
      </c>
      <c r="BY63" s="55">
        <f t="shared" ca="1" si="18"/>
        <v>-242.03746646092986</v>
      </c>
      <c r="BZ63" s="55">
        <f t="shared" ca="1" si="18"/>
        <v>-258.97724202739846</v>
      </c>
      <c r="CA63" s="55">
        <f t="shared" ca="1" si="18"/>
        <v>-274.42733942341874</v>
      </c>
      <c r="CB63" s="55">
        <f t="shared" ca="1" si="18"/>
        <v>-288.52145870526329</v>
      </c>
      <c r="CC63" s="55">
        <f t="shared" ca="1" si="18"/>
        <v>-301.38129412246417</v>
      </c>
      <c r="CD63" s="55">
        <f t="shared" ca="1" si="18"/>
        <v>-313.11761237898645</v>
      </c>
      <c r="CE63" s="55">
        <f t="shared" ca="1" si="18"/>
        <v>-323.83123404802245</v>
      </c>
    </row>
    <row r="64" spans="1:83" s="52" customFormat="1">
      <c r="B64" s="25">
        <v>2</v>
      </c>
      <c r="C64" s="54"/>
      <c r="D64" s="55" t="s">
        <v>83</v>
      </c>
      <c r="E64" s="56"/>
      <c r="F64" s="57" t="str">
        <f>IF(AZ64="NA   ","NA   ",AZ64)</f>
        <v xml:space="preserve">NA   </v>
      </c>
      <c r="G64" s="58" t="str">
        <f>IF(AZ64="NA   ","NA   ",BS64)</f>
        <v xml:space="preserve">NA   </v>
      </c>
      <c r="H64" s="59" t="str">
        <f>IF(F64="NA   ","NA   ",F64-G64)</f>
        <v xml:space="preserve">NA   </v>
      </c>
      <c r="I64" s="57" t="str">
        <f>IF(BA64="NA   ","NA   ",BA64)</f>
        <v xml:space="preserve">NA   </v>
      </c>
      <c r="J64" s="58" t="str">
        <f>IF(BA64="NA   ","NA   ",BT64)</f>
        <v xml:space="preserve">NA   </v>
      </c>
      <c r="K64" s="59" t="str">
        <f>IF(I64="NA   ","NA   ",I64-J64)</f>
        <v xml:space="preserve">NA   </v>
      </c>
      <c r="L64" s="57" t="str">
        <f>IF(BB64="NA   ","NA   ",BB64)</f>
        <v xml:space="preserve">NA   </v>
      </c>
      <c r="M64" s="58" t="str">
        <f>IF(BB64="NA   ","NA   ",BU64)</f>
        <v xml:space="preserve">NA   </v>
      </c>
      <c r="N64" s="59" t="str">
        <f>IF(L64="NA   ","NA   ",L64-M64)</f>
        <v xml:space="preserve">NA   </v>
      </c>
      <c r="O64" s="57" t="str">
        <f>IF(BC64="NA   ","NA   ",BC64)</f>
        <v xml:space="preserve">NA   </v>
      </c>
      <c r="P64" s="58" t="str">
        <f>IF(BC64="NA   ","NA   ",BV64)</f>
        <v xml:space="preserve">NA   </v>
      </c>
      <c r="Q64" s="59" t="str">
        <f>IF(O64="NA   ","NA   ",O64-P64)</f>
        <v xml:space="preserve">NA   </v>
      </c>
      <c r="R64" s="57" t="str">
        <f>IF(BD64="NA   ","NA   ",BD64)</f>
        <v xml:space="preserve">NA   </v>
      </c>
      <c r="S64" s="58" t="str">
        <f>IF(BD64="NA   ","NA   ",BW64)</f>
        <v xml:space="preserve">NA   </v>
      </c>
      <c r="T64" s="59" t="str">
        <f>IF(R64="NA   ","NA   ",R64-S64)</f>
        <v xml:space="preserve">NA   </v>
      </c>
      <c r="U64" s="57" t="str">
        <f>IF(BE64="NA   ","NA   ",BE64)</f>
        <v xml:space="preserve">NA   </v>
      </c>
      <c r="V64" s="58" t="str">
        <f>IF(BE64="NA   ","NA   ",BX64)</f>
        <v xml:space="preserve">NA   </v>
      </c>
      <c r="W64" s="59" t="str">
        <f>IF(U64="NA   ","NA   ",U64-V64)</f>
        <v xml:space="preserve">NA   </v>
      </c>
      <c r="X64" s="57" t="str">
        <f>IF(BF64="NA   ","NA   ",BF64)</f>
        <v xml:space="preserve">NA   </v>
      </c>
      <c r="Y64" s="58" t="str">
        <f>IF(BF64="NA   ","NA   ",BY64)</f>
        <v xml:space="preserve">NA   </v>
      </c>
      <c r="Z64" s="59" t="str">
        <f>IF(X64="NA   ","NA   ",X64-Y64)</f>
        <v xml:space="preserve">NA   </v>
      </c>
      <c r="AA64" s="57" t="str">
        <f>IF(BG64="NA   ","NA   ",BG64)</f>
        <v xml:space="preserve">NA   </v>
      </c>
      <c r="AB64" s="58" t="str">
        <f>IF(BG64="NA   ","NA   ",BZ64)</f>
        <v xml:space="preserve">NA   </v>
      </c>
      <c r="AC64" s="59" t="str">
        <f>IF(AA64="NA   ","NA   ",AA64-AB64)</f>
        <v xml:space="preserve">NA   </v>
      </c>
      <c r="AD64" s="57" t="str">
        <f>IF(BH64="NA   ","NA   ",BH64)</f>
        <v xml:space="preserve">NA   </v>
      </c>
      <c r="AE64" s="58" t="str">
        <f>IF(BH64="NA   ","NA   ",CA64)</f>
        <v xml:space="preserve">NA   </v>
      </c>
      <c r="AF64" s="59" t="str">
        <f>IF(AD64="NA   ","NA   ",AD64-AE64)</f>
        <v xml:space="preserve">NA   </v>
      </c>
      <c r="AG64" s="57" t="str">
        <f>IF(BI64="NA   ","NA   ",BI64)</f>
        <v xml:space="preserve">NA   </v>
      </c>
      <c r="AH64" s="58" t="str">
        <f>IF(BI64="NA   ","NA   ",CB64)</f>
        <v xml:space="preserve">NA   </v>
      </c>
      <c r="AI64" s="59" t="str">
        <f>IF(AG64="NA   ","NA   ",AG64-AH64)</f>
        <v xml:space="preserve">NA   </v>
      </c>
      <c r="AJ64" s="57" t="str">
        <f>IF(BJ64="NA   ","NA   ",BJ64)</f>
        <v xml:space="preserve">NA   </v>
      </c>
      <c r="AK64" s="58" t="str">
        <f>IF(BJ64="NA   ","NA   ",CB64)</f>
        <v xml:space="preserve">NA   </v>
      </c>
      <c r="AL64" s="59" t="str">
        <f>IF(AJ64="NA   ","NA   ",AJ64-AK64)</f>
        <v xml:space="preserve">NA   </v>
      </c>
      <c r="AM64" s="57" t="str">
        <f>IF(BK64="NA   ","NA   ",BK64)</f>
        <v xml:space="preserve">NA   </v>
      </c>
      <c r="AN64" s="58" t="str">
        <f>IF(BK64="NA   ","NA   ",CC64)</f>
        <v xml:space="preserve">NA   </v>
      </c>
      <c r="AO64" s="59" t="str">
        <f>IF(AM64="NA   ","NA   ",AM64-AN64)</f>
        <v xml:space="preserve">NA   </v>
      </c>
      <c r="AP64" s="57" t="str">
        <f>IF(BL64="NA   ","NA   ",BL64)</f>
        <v xml:space="preserve">NA   </v>
      </c>
      <c r="AQ64" s="58" t="str">
        <f>IF(BL64="NA   ","NA   ",CD64)</f>
        <v xml:space="preserve">NA   </v>
      </c>
      <c r="AR64" s="59" t="str">
        <f>IF(AP64="NA   ","NA   ",AP64-AQ64)</f>
        <v xml:space="preserve">NA   </v>
      </c>
      <c r="AS64" s="55"/>
      <c r="AV64" s="25">
        <v>2</v>
      </c>
      <c r="AW64" s="54"/>
      <c r="AX64" s="55" t="s">
        <v>83</v>
      </c>
      <c r="AY64" s="56"/>
      <c r="AZ64" s="58" t="str">
        <f>IF(AND(qtr&gt;=$AV64,week&gt;=AZ$2),'Weekly CFS'!F70,"NA   ")</f>
        <v xml:space="preserve">NA   </v>
      </c>
      <c r="BA64" s="58" t="str">
        <f>IF(AND(qtr&gt;=$AV64,week&gt;=BA$2),'Weekly CFS'!G70,"NA   ")</f>
        <v xml:space="preserve">NA   </v>
      </c>
      <c r="BB64" s="58" t="str">
        <f>IF(AND(qtr&gt;=$AV64,week&gt;=BB$2),'Weekly CFS'!H70,"NA   ")</f>
        <v xml:space="preserve">NA   </v>
      </c>
      <c r="BC64" s="58" t="str">
        <f>IF(AND(qtr&gt;=$AV64,week&gt;=BC$2),'Weekly CFS'!I70,"NA   ")</f>
        <v xml:space="preserve">NA   </v>
      </c>
      <c r="BD64" s="58" t="str">
        <f>IF(AND(qtr&gt;=$AV64,week&gt;=BD$2),'Weekly CFS'!J70,"NA   ")</f>
        <v xml:space="preserve">NA   </v>
      </c>
      <c r="BE64" s="58" t="str">
        <f>IF(AND(qtr&gt;=$AV64,week&gt;=BE$2),'Weekly CFS'!K70,"NA   ")</f>
        <v xml:space="preserve">NA   </v>
      </c>
      <c r="BF64" s="58" t="str">
        <f>IF(AND(qtr&gt;=$AV64,week&gt;=BF$2),'Weekly CFS'!L70,"NA   ")</f>
        <v xml:space="preserve">NA   </v>
      </c>
      <c r="BG64" s="58" t="str">
        <f>IF(AND(qtr&gt;=$AV64,week&gt;=BG$2),'Weekly CFS'!M70,"NA   ")</f>
        <v xml:space="preserve">NA   </v>
      </c>
      <c r="BH64" s="58" t="str">
        <f>IF(AND(qtr&gt;=$AV64,week&gt;=BH$2),'Weekly CFS'!N70,"NA   ")</f>
        <v xml:space="preserve">NA   </v>
      </c>
      <c r="BI64" s="58" t="str">
        <f>IF(AND(qtr&gt;=$AV64,week&gt;=BI$2),'Weekly CFS'!O70,"NA   ")</f>
        <v xml:space="preserve">NA   </v>
      </c>
      <c r="BJ64" s="58" t="str">
        <f>IF(AND(qtr&gt;=$AV64,week&gt;=BJ$2),'Weekly CFS'!P70,"NA   ")</f>
        <v xml:space="preserve">NA   </v>
      </c>
      <c r="BK64" s="58" t="str">
        <f>IF(AND(qtr&gt;=$AV64,week&gt;=BK$2),'Weekly CFS'!Q70,"NA   ")</f>
        <v xml:space="preserve">NA   </v>
      </c>
      <c r="BL64" s="58" t="str">
        <f>IF(AND(qtr&gt;=$AV64,week&gt;=BL$2),'Weekly CFS'!R70,"NA   ")</f>
        <v xml:space="preserve">NA   </v>
      </c>
      <c r="BO64" s="53">
        <v>2</v>
      </c>
      <c r="BP64" s="54"/>
      <c r="BQ64" s="55" t="s">
        <v>83</v>
      </c>
      <c r="BR64" s="56"/>
      <c r="BS64" s="55">
        <f ca="1">-BS94</f>
        <v>-1116.6535854550648</v>
      </c>
      <c r="BT64" s="55">
        <f t="shared" ref="BT64:CE64" ca="1" si="19">-BT94</f>
        <v>-462.30041618584011</v>
      </c>
      <c r="BU64" s="55">
        <f t="shared" ca="1" si="19"/>
        <v>-616.79448018963501</v>
      </c>
      <c r="BV64" s="55">
        <f t="shared" ca="1" si="19"/>
        <v>-462.97545105250299</v>
      </c>
      <c r="BW64" s="55">
        <f t="shared" ca="1" si="19"/>
        <v>-617.69391825417324</v>
      </c>
      <c r="BX64" s="55">
        <f t="shared" ca="1" si="19"/>
        <v>-463.64946212204723</v>
      </c>
      <c r="BY64" s="55">
        <f t="shared" ca="1" si="19"/>
        <v>-618.59203565188989</v>
      </c>
      <c r="BZ64" s="55">
        <f t="shared" ca="1" si="19"/>
        <v>-464.32252475273168</v>
      </c>
      <c r="CA64" s="55">
        <f t="shared" ca="1" si="19"/>
        <v>-619.48893112987764</v>
      </c>
      <c r="CB64" s="55">
        <f t="shared" ca="1" si="19"/>
        <v>-464.99471136577938</v>
      </c>
      <c r="CC64" s="55">
        <f t="shared" ca="1" si="19"/>
        <v>-620.38469958774942</v>
      </c>
      <c r="CD64" s="55">
        <f t="shared" ca="1" si="19"/>
        <v>-465.66609156174854</v>
      </c>
      <c r="CE64" s="55">
        <f t="shared" ca="1" si="19"/>
        <v>-621.27943223008481</v>
      </c>
    </row>
    <row r="65" spans="2:83">
      <c r="B65" s="25">
        <v>2</v>
      </c>
      <c r="C65" s="54"/>
      <c r="D65" s="55" t="s">
        <v>216</v>
      </c>
      <c r="E65" s="56"/>
      <c r="F65" s="57" t="str">
        <f>IF(AZ65="NA   ","NA   ",AZ65)</f>
        <v xml:space="preserve">NA   </v>
      </c>
      <c r="G65" s="58" t="str">
        <f>IF(AZ65="NA   ","NA   ",BS65)</f>
        <v xml:space="preserve">NA   </v>
      </c>
      <c r="H65" s="59" t="str">
        <f>IF(F65="NA   ","NA   ",F65-G65)</f>
        <v xml:space="preserve">NA   </v>
      </c>
      <c r="I65" s="57" t="str">
        <f>IF(BA65="NA   ","NA   ",BA65)</f>
        <v xml:space="preserve">NA   </v>
      </c>
      <c r="J65" s="58" t="str">
        <f>IF(BA65="NA   ","NA   ",BT65)</f>
        <v xml:space="preserve">NA   </v>
      </c>
      <c r="K65" s="59" t="str">
        <f>IF(I65="NA   ","NA   ",I65-J65)</f>
        <v xml:space="preserve">NA   </v>
      </c>
      <c r="L65" s="57" t="str">
        <f>IF(BB65="NA   ","NA   ",BB65)</f>
        <v xml:space="preserve">NA   </v>
      </c>
      <c r="M65" s="58" t="str">
        <f>IF(BB65="NA   ","NA   ",BU65)</f>
        <v xml:space="preserve">NA   </v>
      </c>
      <c r="N65" s="59" t="str">
        <f>IF(L65="NA   ","NA   ",L65-M65)</f>
        <v xml:space="preserve">NA   </v>
      </c>
      <c r="O65" s="57" t="str">
        <f>IF(BC65="NA   ","NA   ",BC65)</f>
        <v xml:space="preserve">NA   </v>
      </c>
      <c r="P65" s="58" t="str">
        <f>IF(BC65="NA   ","NA   ",BV65)</f>
        <v xml:space="preserve">NA   </v>
      </c>
      <c r="Q65" s="59" t="str">
        <f>IF(O65="NA   ","NA   ",O65-P65)</f>
        <v xml:space="preserve">NA   </v>
      </c>
      <c r="R65" s="57" t="str">
        <f>IF(BD65="NA   ","NA   ",BD65)</f>
        <v xml:space="preserve">NA   </v>
      </c>
      <c r="S65" s="58" t="str">
        <f>IF(BD65="NA   ","NA   ",BW65)</f>
        <v xml:space="preserve">NA   </v>
      </c>
      <c r="T65" s="59" t="str">
        <f>IF(R65="NA   ","NA   ",R65-S65)</f>
        <v xml:space="preserve">NA   </v>
      </c>
      <c r="U65" s="57" t="str">
        <f>IF(BE65="NA   ","NA   ",BE65)</f>
        <v xml:space="preserve">NA   </v>
      </c>
      <c r="V65" s="58" t="str">
        <f>IF(BE65="NA   ","NA   ",BX65)</f>
        <v xml:space="preserve">NA   </v>
      </c>
      <c r="W65" s="59" t="str">
        <f>IF(U65="NA   ","NA   ",U65-V65)</f>
        <v xml:space="preserve">NA   </v>
      </c>
      <c r="X65" s="57" t="str">
        <f>IF(BF65="NA   ","NA   ",BF65)</f>
        <v xml:space="preserve">NA   </v>
      </c>
      <c r="Y65" s="58" t="str">
        <f>IF(BF65="NA   ","NA   ",BY65)</f>
        <v xml:space="preserve">NA   </v>
      </c>
      <c r="Z65" s="59" t="str">
        <f>IF(X65="NA   ","NA   ",X65-Y65)</f>
        <v xml:space="preserve">NA   </v>
      </c>
      <c r="AA65" s="57" t="str">
        <f>IF(BG65="NA   ","NA   ",BG65)</f>
        <v xml:space="preserve">NA   </v>
      </c>
      <c r="AB65" s="58" t="str">
        <f>IF(BG65="NA   ","NA   ",BZ65)</f>
        <v xml:space="preserve">NA   </v>
      </c>
      <c r="AC65" s="59" t="str">
        <f>IF(AA65="NA   ","NA   ",AA65-AB65)</f>
        <v xml:space="preserve">NA   </v>
      </c>
      <c r="AD65" s="57" t="str">
        <f>IF(BH65="NA   ","NA   ",BH65)</f>
        <v xml:space="preserve">NA   </v>
      </c>
      <c r="AE65" s="58" t="str">
        <f>IF(BH65="NA   ","NA   ",CA65)</f>
        <v xml:space="preserve">NA   </v>
      </c>
      <c r="AF65" s="59" t="str">
        <f>IF(AD65="NA   ","NA   ",AD65-AE65)</f>
        <v xml:space="preserve">NA   </v>
      </c>
      <c r="AG65" s="57" t="str">
        <f>IF(BI65="NA   ","NA   ",BI65)</f>
        <v xml:space="preserve">NA   </v>
      </c>
      <c r="AH65" s="58" t="str">
        <f>IF(BI65="NA   ","NA   ",CB65)</f>
        <v xml:space="preserve">NA   </v>
      </c>
      <c r="AI65" s="59" t="str">
        <f>IF(AG65="NA   ","NA   ",AG65-AH65)</f>
        <v xml:space="preserve">NA   </v>
      </c>
      <c r="AJ65" s="57" t="str">
        <f>IF(BJ65="NA   ","NA   ",BJ65)</f>
        <v xml:space="preserve">NA   </v>
      </c>
      <c r="AK65" s="58" t="str">
        <f>IF(BJ65="NA   ","NA   ",CB65)</f>
        <v xml:space="preserve">NA   </v>
      </c>
      <c r="AL65" s="59" t="str">
        <f>IF(AJ65="NA   ","NA   ",AJ65-AK65)</f>
        <v xml:space="preserve">NA   </v>
      </c>
      <c r="AM65" s="57" t="str">
        <f>IF(BK65="NA   ","NA   ",BK65)</f>
        <v xml:space="preserve">NA   </v>
      </c>
      <c r="AN65" s="58" t="str">
        <f>IF(BK65="NA   ","NA   ",CC65)</f>
        <v xml:space="preserve">NA   </v>
      </c>
      <c r="AO65" s="59" t="str">
        <f>IF(AM65="NA   ","NA   ",AM65-AN65)</f>
        <v xml:space="preserve">NA   </v>
      </c>
      <c r="AP65" s="57" t="str">
        <f>IF(BL65="NA   ","NA   ",BL65)</f>
        <v xml:space="preserve">NA   </v>
      </c>
      <c r="AQ65" s="58" t="str">
        <f>IF(BL65="NA   ","NA   ",CD65)</f>
        <v xml:space="preserve">NA   </v>
      </c>
      <c r="AR65" s="59" t="str">
        <f>IF(AP65="NA   ","NA   ",AP65-AQ65)</f>
        <v xml:space="preserve">NA   </v>
      </c>
      <c r="AS65" s="55"/>
      <c r="AT65" s="52"/>
      <c r="AU65" s="52"/>
      <c r="AV65" s="25">
        <v>2</v>
      </c>
      <c r="AW65" s="54"/>
      <c r="AX65" s="55" t="s">
        <v>216</v>
      </c>
      <c r="AY65" s="56"/>
      <c r="AZ65" s="58" t="str">
        <f>IF(AND(qtr&gt;=$AV65,week&gt;=AZ$2),'Weekly CFS'!F73,"NA   ")</f>
        <v xml:space="preserve">NA   </v>
      </c>
      <c r="BA65" s="58" t="str">
        <f>IF(AND(qtr&gt;=$AV65,week&gt;=BA$2),'Weekly CFS'!G73,"NA   ")</f>
        <v xml:space="preserve">NA   </v>
      </c>
      <c r="BB65" s="58" t="str">
        <f>IF(AND(qtr&gt;=$AV65,week&gt;=BB$2),'Weekly CFS'!H73,"NA   ")</f>
        <v xml:space="preserve">NA   </v>
      </c>
      <c r="BC65" s="58" t="str">
        <f>IF(AND(qtr&gt;=$AV65,week&gt;=BC$2),'Weekly CFS'!I73,"NA   ")</f>
        <v xml:space="preserve">NA   </v>
      </c>
      <c r="BD65" s="58" t="str">
        <f>IF(AND(qtr&gt;=$AV65,week&gt;=BD$2),'Weekly CFS'!J73,"NA   ")</f>
        <v xml:space="preserve">NA   </v>
      </c>
      <c r="BE65" s="58" t="str">
        <f>IF(AND(qtr&gt;=$AV65,week&gt;=BE$2),'Weekly CFS'!K73,"NA   ")</f>
        <v xml:space="preserve">NA   </v>
      </c>
      <c r="BF65" s="58" t="str">
        <f>IF(AND(qtr&gt;=$AV65,week&gt;=BF$2),'Weekly CFS'!L73,"NA   ")</f>
        <v xml:space="preserve">NA   </v>
      </c>
      <c r="BG65" s="58" t="str">
        <f>IF(AND(qtr&gt;=$AV65,week&gt;=BG$2),'Weekly CFS'!M73,"NA   ")</f>
        <v xml:space="preserve">NA   </v>
      </c>
      <c r="BH65" s="58" t="str">
        <f>IF(AND(qtr&gt;=$AV65,week&gt;=BH$2),'Weekly CFS'!N73,"NA   ")</f>
        <v xml:space="preserve">NA   </v>
      </c>
      <c r="BI65" s="58" t="str">
        <f>IF(AND(qtr&gt;=$AV65,week&gt;=BI$2),'Weekly CFS'!O73,"NA   ")</f>
        <v xml:space="preserve">NA   </v>
      </c>
      <c r="BJ65" s="58" t="str">
        <f>IF(AND(qtr&gt;=$AV65,week&gt;=BJ$2),'Weekly CFS'!P73,"NA   ")</f>
        <v xml:space="preserve">NA   </v>
      </c>
      <c r="BK65" s="58" t="str">
        <f>IF(AND(qtr&gt;=$AV65,week&gt;=BK$2),'Weekly CFS'!Q73,"NA   ")</f>
        <v xml:space="preserve">NA   </v>
      </c>
      <c r="BL65" s="58" t="str">
        <f>IF(AND(qtr&gt;=$AV65,week&gt;=BL$2),'Weekly CFS'!R73,"NA   ")</f>
        <v xml:space="preserve">NA   </v>
      </c>
      <c r="BM65" s="52"/>
      <c r="BN65" s="52"/>
      <c r="BO65" s="53">
        <v>2</v>
      </c>
      <c r="BP65" s="54"/>
      <c r="BQ65" s="55" t="s">
        <v>216</v>
      </c>
      <c r="BR65" s="56"/>
      <c r="BS65" s="55">
        <f ca="1">-Assumptions!F72*Variance!BS72</f>
        <v>-32.635149578829221</v>
      </c>
      <c r="BT65" s="55">
        <f ca="1">-Assumptions!G72*Variance!BT72</f>
        <v>-32.657241064697971</v>
      </c>
      <c r="BU65" s="55">
        <f ca="1">-Assumptions!H72*Variance!BU72</f>
        <v>-32.679347504803296</v>
      </c>
      <c r="BV65" s="55">
        <f ca="1">-Assumptions!I72*Variance!BV72</f>
        <v>-32.701468909268087</v>
      </c>
      <c r="BW65" s="55">
        <f ca="1">-Assumptions!J72*Variance!BW72</f>
        <v>-32.723605288222053</v>
      </c>
      <c r="BX65" s="55">
        <f ca="1">-Assumptions!K72*Variance!BX72</f>
        <v>-32.74575665180177</v>
      </c>
      <c r="BY65" s="55">
        <f ca="1">-Assumptions!L72*Variance!BY72</f>
        <v>-32.767923010150682</v>
      </c>
      <c r="BZ65" s="55">
        <f ca="1">-Assumptions!M72*Variance!BZ72</f>
        <v>-32.790104373419091</v>
      </c>
      <c r="CA65" s="55">
        <f ca="1">-Assumptions!N72*Variance!CA72</f>
        <v>-32.81230075176417</v>
      </c>
      <c r="CB65" s="55">
        <f ca="1">-Assumptions!O72*Variance!CB72</f>
        <v>-32.834512155349977</v>
      </c>
      <c r="CC65" s="55">
        <f ca="1">-Assumptions!P72*Variance!CC72</f>
        <v>-32.856738594347448</v>
      </c>
      <c r="CD65" s="55">
        <f ca="1">-Assumptions!Q72*Variance!CD72</f>
        <v>-32.878980078934383</v>
      </c>
      <c r="CE65" s="55">
        <f ca="1">-Assumptions!R72*Variance!CE72</f>
        <v>-32.90123661929551</v>
      </c>
    </row>
    <row r="66" spans="2:83" s="52" customFormat="1">
      <c r="B66" s="25">
        <v>2</v>
      </c>
    </row>
    <row r="67" spans="2:83">
      <c r="B67" s="25">
        <v>2</v>
      </c>
      <c r="C67" s="40" t="s">
        <v>155</v>
      </c>
      <c r="D67" s="33"/>
      <c r="E67" s="38"/>
      <c r="F67" s="60"/>
      <c r="G67" s="33"/>
      <c r="H67" s="51"/>
      <c r="I67" s="60"/>
      <c r="J67" s="33"/>
      <c r="K67" s="51"/>
      <c r="L67" s="60"/>
      <c r="M67" s="33"/>
      <c r="N67" s="51"/>
      <c r="O67" s="60"/>
      <c r="P67" s="33"/>
      <c r="Q67" s="51"/>
      <c r="R67" s="60"/>
      <c r="S67" s="33"/>
      <c r="T67" s="51"/>
      <c r="U67" s="60"/>
      <c r="V67" s="33"/>
      <c r="W67" s="51"/>
      <c r="X67" s="60"/>
      <c r="Y67" s="33"/>
      <c r="Z67" s="51"/>
      <c r="AA67" s="60"/>
      <c r="AB67" s="33"/>
      <c r="AC67" s="51"/>
      <c r="AD67" s="60"/>
      <c r="AE67" s="33"/>
      <c r="AF67" s="51"/>
      <c r="AG67" s="60"/>
      <c r="AH67" s="33"/>
      <c r="AI67" s="51"/>
      <c r="AJ67" s="60"/>
      <c r="AK67" s="33"/>
      <c r="AL67" s="51"/>
      <c r="AM67" s="60"/>
      <c r="AN67" s="33"/>
      <c r="AO67" s="51"/>
      <c r="AP67" s="60"/>
      <c r="AQ67" s="33"/>
      <c r="AR67" s="51"/>
      <c r="AS67" s="33"/>
      <c r="AV67" s="25">
        <v>2</v>
      </c>
      <c r="AW67" s="40" t="s">
        <v>155</v>
      </c>
      <c r="AX67" s="33"/>
      <c r="AY67" s="38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O67" s="25">
        <v>2</v>
      </c>
      <c r="BP67" s="40" t="s">
        <v>155</v>
      </c>
      <c r="BQ67" s="33"/>
      <c r="BR67" s="38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</row>
    <row r="68" spans="2:83" s="52" customFormat="1">
      <c r="B68" s="25">
        <v>2</v>
      </c>
      <c r="C68" s="54"/>
      <c r="D68" s="55" t="s">
        <v>26</v>
      </c>
      <c r="E68" s="56"/>
      <c r="F68" s="57" t="str">
        <f>IF(AZ68="NA   ","NA   ",AZ68)</f>
        <v xml:space="preserve">NA   </v>
      </c>
      <c r="G68" s="58" t="str">
        <f>IF(AZ68="NA   ","NA   ",BS68)</f>
        <v xml:space="preserve">NA   </v>
      </c>
      <c r="H68" s="59" t="str">
        <f>IF(F68="NA   ","NA   ",F68-G68)</f>
        <v xml:space="preserve">NA   </v>
      </c>
      <c r="I68" s="57" t="str">
        <f>IF(BA68="NA   ","NA   ",BA68)</f>
        <v xml:space="preserve">NA   </v>
      </c>
      <c r="J68" s="58" t="str">
        <f>IF(BA68="NA   ","NA   ",BT68)</f>
        <v xml:space="preserve">NA   </v>
      </c>
      <c r="K68" s="59" t="str">
        <f>IF(I68="NA   ","NA   ",I68-J68)</f>
        <v xml:space="preserve">NA   </v>
      </c>
      <c r="L68" s="57" t="str">
        <f>IF(BB68="NA   ","NA   ",BB68)</f>
        <v xml:space="preserve">NA   </v>
      </c>
      <c r="M68" s="58" t="str">
        <f>IF(BB68="NA   ","NA   ",BU68)</f>
        <v xml:space="preserve">NA   </v>
      </c>
      <c r="N68" s="59" t="str">
        <f>IF(L68="NA   ","NA   ",L68-M68)</f>
        <v xml:space="preserve">NA   </v>
      </c>
      <c r="O68" s="57" t="str">
        <f>IF(BC68="NA   ","NA   ",BC68)</f>
        <v xml:space="preserve">NA   </v>
      </c>
      <c r="P68" s="58" t="str">
        <f>IF(BC68="NA   ","NA   ",BV68)</f>
        <v xml:space="preserve">NA   </v>
      </c>
      <c r="Q68" s="59" t="str">
        <f>IF(O68="NA   ","NA   ",O68-P68)</f>
        <v xml:space="preserve">NA   </v>
      </c>
      <c r="R68" s="57" t="str">
        <f>IF(BD68="NA   ","NA   ",BD68)</f>
        <v xml:space="preserve">NA   </v>
      </c>
      <c r="S68" s="58" t="str">
        <f>IF(BD68="NA   ","NA   ",BW68)</f>
        <v xml:space="preserve">NA   </v>
      </c>
      <c r="T68" s="59" t="str">
        <f>IF(R68="NA   ","NA   ",R68-S68)</f>
        <v xml:space="preserve">NA   </v>
      </c>
      <c r="U68" s="57" t="str">
        <f>IF(BE68="NA   ","NA   ",BE68)</f>
        <v xml:space="preserve">NA   </v>
      </c>
      <c r="V68" s="58" t="str">
        <f>IF(BE68="NA   ","NA   ",BX68)</f>
        <v xml:space="preserve">NA   </v>
      </c>
      <c r="W68" s="59" t="str">
        <f>IF(U68="NA   ","NA   ",U68-V68)</f>
        <v xml:space="preserve">NA   </v>
      </c>
      <c r="X68" s="57" t="str">
        <f>IF(BF68="NA   ","NA   ",BF68)</f>
        <v xml:space="preserve">NA   </v>
      </c>
      <c r="Y68" s="58" t="str">
        <f>IF(BF68="NA   ","NA   ",BY68)</f>
        <v xml:space="preserve">NA   </v>
      </c>
      <c r="Z68" s="59" t="str">
        <f>IF(X68="NA   ","NA   ",X68-Y68)</f>
        <v xml:space="preserve">NA   </v>
      </c>
      <c r="AA68" s="57" t="str">
        <f>IF(BG68="NA   ","NA   ",BG68)</f>
        <v xml:space="preserve">NA   </v>
      </c>
      <c r="AB68" s="58" t="str">
        <f>IF(BG68="NA   ","NA   ",BZ68)</f>
        <v xml:space="preserve">NA   </v>
      </c>
      <c r="AC68" s="59" t="str">
        <f>IF(AA68="NA   ","NA   ",AA68-AB68)</f>
        <v xml:space="preserve">NA   </v>
      </c>
      <c r="AD68" s="57" t="str">
        <f>IF(BH68="NA   ","NA   ",BH68)</f>
        <v xml:space="preserve">NA   </v>
      </c>
      <c r="AE68" s="58" t="str">
        <f>IF(BH68="NA   ","NA   ",CA68)</f>
        <v xml:space="preserve">NA   </v>
      </c>
      <c r="AF68" s="59" t="str">
        <f>IF(AD68="NA   ","NA   ",AD68-AE68)</f>
        <v xml:space="preserve">NA   </v>
      </c>
      <c r="AG68" s="57" t="str">
        <f>IF(BI68="NA   ","NA   ",BI68)</f>
        <v xml:space="preserve">NA   </v>
      </c>
      <c r="AH68" s="58" t="str">
        <f>IF(BI68="NA   ","NA   ",CB68)</f>
        <v xml:space="preserve">NA   </v>
      </c>
      <c r="AI68" s="59" t="str">
        <f>IF(AG68="NA   ","NA   ",AG68-AH68)</f>
        <v xml:space="preserve">NA   </v>
      </c>
      <c r="AJ68" s="57" t="str">
        <f>IF(BJ68="NA   ","NA   ",BJ68)</f>
        <v xml:space="preserve">NA   </v>
      </c>
      <c r="AK68" s="58" t="str">
        <f>IF(BJ68="NA   ","NA   ",CB68)</f>
        <v xml:space="preserve">NA   </v>
      </c>
      <c r="AL68" s="59" t="str">
        <f>IF(AJ68="NA   ","NA   ",AJ68-AK68)</f>
        <v xml:space="preserve">NA   </v>
      </c>
      <c r="AM68" s="57" t="str">
        <f>IF(BK68="NA   ","NA   ",BK68)</f>
        <v xml:space="preserve">NA   </v>
      </c>
      <c r="AN68" s="58" t="str">
        <f>IF(BK68="NA   ","NA   ",CC68)</f>
        <v xml:space="preserve">NA   </v>
      </c>
      <c r="AO68" s="59" t="str">
        <f>IF(AM68="NA   ","NA   ",AM68-AN68)</f>
        <v xml:space="preserve">NA   </v>
      </c>
      <c r="AP68" s="57" t="str">
        <f>IF(BL68="NA   ","NA   ",BL68)</f>
        <v xml:space="preserve">NA   </v>
      </c>
      <c r="AQ68" s="58" t="str">
        <f>IF(BL68="NA   ","NA   ",CD68)</f>
        <v xml:space="preserve">NA   </v>
      </c>
      <c r="AR68" s="59" t="str">
        <f>IF(AP68="NA   ","NA   ",AP68-AQ68)</f>
        <v xml:space="preserve">NA   </v>
      </c>
      <c r="AS68" s="55"/>
      <c r="AV68" s="25">
        <v>2</v>
      </c>
      <c r="AW68" s="54"/>
      <c r="AX68" s="55" t="s">
        <v>26</v>
      </c>
      <c r="AY68" s="56"/>
      <c r="AZ68" s="58" t="str">
        <f>IF(AND(qtr&gt;=$AV68,week&gt;=AZ$2),Actuals!F273-Actuals!E273,"NA   ")</f>
        <v xml:space="preserve">NA   </v>
      </c>
      <c r="BA68" s="58" t="str">
        <f>IF(AND(qtr&gt;=$AV68,week&gt;=BA$2),Actuals!G273-Actuals!F273,"NA   ")</f>
        <v xml:space="preserve">NA   </v>
      </c>
      <c r="BB68" s="58" t="str">
        <f>IF(AND(qtr&gt;=$AV68,week&gt;=BB$2),Actuals!H273-Actuals!G273,"NA   ")</f>
        <v xml:space="preserve">NA   </v>
      </c>
      <c r="BC68" s="58" t="str">
        <f>IF(AND(qtr&gt;=$AV68,week&gt;=BC$2),Actuals!I273-Actuals!H273,"NA   ")</f>
        <v xml:space="preserve">NA   </v>
      </c>
      <c r="BD68" s="58" t="str">
        <f>IF(AND(qtr&gt;=$AV68,week&gt;=BD$2),Actuals!J273-Actuals!I273,"NA   ")</f>
        <v xml:space="preserve">NA   </v>
      </c>
      <c r="BE68" s="58" t="str">
        <f>IF(AND(qtr&gt;=$AV68,week&gt;=BE$2),Actuals!K273-Actuals!J273,"NA   ")</f>
        <v xml:space="preserve">NA   </v>
      </c>
      <c r="BF68" s="58" t="str">
        <f>IF(AND(qtr&gt;=$AV68,week&gt;=BF$2),Actuals!L273-Actuals!K273,"NA   ")</f>
        <v xml:space="preserve">NA   </v>
      </c>
      <c r="BG68" s="58" t="str">
        <f>IF(AND(qtr&gt;=$AV68,week&gt;=BG$2),Actuals!M273-Actuals!L273,"NA   ")</f>
        <v xml:space="preserve">NA   </v>
      </c>
      <c r="BH68" s="58" t="str">
        <f>IF(AND(qtr&gt;=$AV68,week&gt;=BH$2),Actuals!N273-Actuals!M273,"NA   ")</f>
        <v xml:space="preserve">NA   </v>
      </c>
      <c r="BI68" s="58" t="str">
        <f>IF(AND(qtr&gt;=$AV68,week&gt;=BI$2),Actuals!O273-Actuals!N273,"NA   ")</f>
        <v xml:space="preserve">NA   </v>
      </c>
      <c r="BJ68" s="58" t="str">
        <f>IF(AND(qtr&gt;=$AV68,week&gt;=BJ$2),Actuals!P273-Actuals!O273,"NA   ")</f>
        <v xml:space="preserve">NA   </v>
      </c>
      <c r="BK68" s="58" t="str">
        <f>IF(AND(qtr&gt;=$AV68,week&gt;=BK$2),Actuals!Q273-Actuals!P273,"NA   ")</f>
        <v xml:space="preserve">NA   </v>
      </c>
      <c r="BL68" s="58" t="str">
        <f>IF(AND(qtr&gt;=$AV68,week&gt;=BL$2),Actuals!R273-Actuals!Q273,"NA   ")</f>
        <v xml:space="preserve">NA   </v>
      </c>
      <c r="BO68" s="53">
        <v>2</v>
      </c>
      <c r="BP68" s="54"/>
      <c r="BQ68" s="55" t="s">
        <v>26</v>
      </c>
      <c r="BR68" s="56"/>
      <c r="BS68" s="55">
        <f>Assumptions!F84-Assumptions!F85</f>
        <v>0</v>
      </c>
      <c r="BT68" s="55">
        <f>Assumptions!G84-Assumptions!G85</f>
        <v>0</v>
      </c>
      <c r="BU68" s="55">
        <f>Assumptions!H84-Assumptions!H85</f>
        <v>0</v>
      </c>
      <c r="BV68" s="55">
        <f>Assumptions!I84-Assumptions!I85</f>
        <v>0</v>
      </c>
      <c r="BW68" s="55">
        <f>Assumptions!J84-Assumptions!J85</f>
        <v>0</v>
      </c>
      <c r="BX68" s="55">
        <f>Assumptions!K84-Assumptions!K85</f>
        <v>0</v>
      </c>
      <c r="BY68" s="55">
        <f>Assumptions!L84-Assumptions!L85</f>
        <v>0</v>
      </c>
      <c r="BZ68" s="55">
        <f>Assumptions!M84-Assumptions!M85</f>
        <v>0</v>
      </c>
      <c r="CA68" s="55">
        <f>Assumptions!N84-Assumptions!N85</f>
        <v>0</v>
      </c>
      <c r="CB68" s="55">
        <f>Assumptions!O84-Assumptions!O85</f>
        <v>0</v>
      </c>
      <c r="CC68" s="55">
        <f>Assumptions!P84-Assumptions!P85</f>
        <v>0</v>
      </c>
      <c r="CD68" s="55">
        <f>Assumptions!Q84-Assumptions!Q85</f>
        <v>0</v>
      </c>
      <c r="CE68" s="55">
        <f>Assumptions!R84-Assumptions!R85</f>
        <v>0</v>
      </c>
    </row>
    <row r="69" spans="2:83" s="52" customFormat="1">
      <c r="B69" s="25">
        <v>2</v>
      </c>
      <c r="C69" s="54"/>
      <c r="D69" s="55" t="s">
        <v>158</v>
      </c>
      <c r="E69" s="56"/>
      <c r="F69" s="57" t="str">
        <f>IF(AZ69="NA   ","NA   ",AZ69)</f>
        <v xml:space="preserve">NA   </v>
      </c>
      <c r="G69" s="58" t="str">
        <f>IF(AZ69="NA   ","NA   ",BS69)</f>
        <v xml:space="preserve">NA   </v>
      </c>
      <c r="H69" s="59" t="str">
        <f>IF(F69="NA   ","NA   ",F69-G69)</f>
        <v xml:space="preserve">NA   </v>
      </c>
      <c r="I69" s="57" t="str">
        <f>IF(BA69="NA   ","NA   ",BA69)</f>
        <v xml:space="preserve">NA   </v>
      </c>
      <c r="J69" s="58" t="str">
        <f>IF(BA69="NA   ","NA   ",BT69)</f>
        <v xml:space="preserve">NA   </v>
      </c>
      <c r="K69" s="59" t="str">
        <f>IF(I69="NA   ","NA   ",I69-J69)</f>
        <v xml:space="preserve">NA   </v>
      </c>
      <c r="L69" s="57" t="str">
        <f>IF(BB69="NA   ","NA   ",BB69)</f>
        <v xml:space="preserve">NA   </v>
      </c>
      <c r="M69" s="58" t="str">
        <f>IF(BB69="NA   ","NA   ",BU69)</f>
        <v xml:space="preserve">NA   </v>
      </c>
      <c r="N69" s="59" t="str">
        <f>IF(L69="NA   ","NA   ",L69-M69)</f>
        <v xml:space="preserve">NA   </v>
      </c>
      <c r="O69" s="57" t="str">
        <f>IF(BC69="NA   ","NA   ",BC69)</f>
        <v xml:space="preserve">NA   </v>
      </c>
      <c r="P69" s="58" t="str">
        <f>IF(BC69="NA   ","NA   ",BV69)</f>
        <v xml:space="preserve">NA   </v>
      </c>
      <c r="Q69" s="59" t="str">
        <f>IF(O69="NA   ","NA   ",O69-P69)</f>
        <v xml:space="preserve">NA   </v>
      </c>
      <c r="R69" s="57" t="str">
        <f>IF(BD69="NA   ","NA   ",BD69)</f>
        <v xml:space="preserve">NA   </v>
      </c>
      <c r="S69" s="58" t="str">
        <f>IF(BD69="NA   ","NA   ",BW69)</f>
        <v xml:space="preserve">NA   </v>
      </c>
      <c r="T69" s="59" t="str">
        <f>IF(R69="NA   ","NA   ",R69-S69)</f>
        <v xml:space="preserve">NA   </v>
      </c>
      <c r="U69" s="57" t="str">
        <f>IF(BE69="NA   ","NA   ",BE69)</f>
        <v xml:space="preserve">NA   </v>
      </c>
      <c r="V69" s="58" t="str">
        <f>IF(BE69="NA   ","NA   ",BX69)</f>
        <v xml:space="preserve">NA   </v>
      </c>
      <c r="W69" s="59" t="str">
        <f>IF(U69="NA   ","NA   ",U69-V69)</f>
        <v xml:space="preserve">NA   </v>
      </c>
      <c r="X69" s="57" t="str">
        <f>IF(BF69="NA   ","NA   ",BF69)</f>
        <v xml:space="preserve">NA   </v>
      </c>
      <c r="Y69" s="58" t="str">
        <f>IF(BF69="NA   ","NA   ",BY69)</f>
        <v xml:space="preserve">NA   </v>
      </c>
      <c r="Z69" s="59" t="str">
        <f>IF(X69="NA   ","NA   ",X69-Y69)</f>
        <v xml:space="preserve">NA   </v>
      </c>
      <c r="AA69" s="57" t="str">
        <f>IF(BG69="NA   ","NA   ",BG69)</f>
        <v xml:space="preserve">NA   </v>
      </c>
      <c r="AB69" s="58" t="str">
        <f>IF(BG69="NA   ","NA   ",BZ69)</f>
        <v xml:space="preserve">NA   </v>
      </c>
      <c r="AC69" s="59" t="str">
        <f>IF(AA69="NA   ","NA   ",AA69-AB69)</f>
        <v xml:space="preserve">NA   </v>
      </c>
      <c r="AD69" s="57" t="str">
        <f>IF(BH69="NA   ","NA   ",BH69)</f>
        <v xml:space="preserve">NA   </v>
      </c>
      <c r="AE69" s="58" t="str">
        <f>IF(BH69="NA   ","NA   ",CA69)</f>
        <v xml:space="preserve">NA   </v>
      </c>
      <c r="AF69" s="59" t="str">
        <f>IF(AD69="NA   ","NA   ",AD69-AE69)</f>
        <v xml:space="preserve">NA   </v>
      </c>
      <c r="AG69" s="57" t="str">
        <f>IF(BI69="NA   ","NA   ",BI69)</f>
        <v xml:space="preserve">NA   </v>
      </c>
      <c r="AH69" s="58" t="str">
        <f>IF(BI69="NA   ","NA   ",CB69)</f>
        <v xml:space="preserve">NA   </v>
      </c>
      <c r="AI69" s="59" t="str">
        <f>IF(AG69="NA   ","NA   ",AG69-AH69)</f>
        <v xml:space="preserve">NA   </v>
      </c>
      <c r="AJ69" s="57" t="str">
        <f>IF(BJ69="NA   ","NA   ",BJ69)</f>
        <v xml:space="preserve">NA   </v>
      </c>
      <c r="AK69" s="58" t="str">
        <f>IF(BJ69="NA   ","NA   ",CB69)</f>
        <v xml:space="preserve">NA   </v>
      </c>
      <c r="AL69" s="59" t="str">
        <f>IF(AJ69="NA   ","NA   ",AJ69-AK69)</f>
        <v xml:space="preserve">NA   </v>
      </c>
      <c r="AM69" s="57" t="str">
        <f>IF(BK69="NA   ","NA   ",BK69)</f>
        <v xml:space="preserve">NA   </v>
      </c>
      <c r="AN69" s="58" t="str">
        <f>IF(BK69="NA   ","NA   ",CC69)</f>
        <v xml:space="preserve">NA   </v>
      </c>
      <c r="AO69" s="59" t="str">
        <f>IF(AM69="NA   ","NA   ",AM69-AN69)</f>
        <v xml:space="preserve">NA   </v>
      </c>
      <c r="AP69" s="57" t="str">
        <f>IF(BL69="NA   ","NA   ",BL69)</f>
        <v xml:space="preserve">NA   </v>
      </c>
      <c r="AQ69" s="58" t="str">
        <f>IF(BL69="NA   ","NA   ",CD69)</f>
        <v xml:space="preserve">NA   </v>
      </c>
      <c r="AR69" s="59" t="str">
        <f>IF(AP69="NA   ","NA   ",AP69-AQ69)</f>
        <v xml:space="preserve">NA   </v>
      </c>
      <c r="AS69" s="55"/>
      <c r="AV69" s="25">
        <v>2</v>
      </c>
      <c r="AW69" s="54"/>
      <c r="AX69" s="55" t="s">
        <v>158</v>
      </c>
      <c r="AY69" s="56"/>
      <c r="AZ69" s="58" t="str">
        <f>IF(AND(qtr&gt;=$AV69,week&gt;=AZ$2),Actuals!F274-Actuals!E274,"NA   ")</f>
        <v xml:space="preserve">NA   </v>
      </c>
      <c r="BA69" s="58" t="str">
        <f>IF(AND(qtr&gt;=$AV69,week&gt;=BA$2),Actuals!G274-Actuals!F274,"NA   ")</f>
        <v xml:space="preserve">NA   </v>
      </c>
      <c r="BB69" s="58" t="str">
        <f>IF(AND(qtr&gt;=$AV69,week&gt;=BB$2),Actuals!H274-Actuals!G274,"NA   ")</f>
        <v xml:space="preserve">NA   </v>
      </c>
      <c r="BC69" s="58" t="str">
        <f>IF(AND(qtr&gt;=$AV69,week&gt;=BC$2),Actuals!I274-Actuals!H274,"NA   ")</f>
        <v xml:space="preserve">NA   </v>
      </c>
      <c r="BD69" s="58" t="str">
        <f>IF(AND(qtr&gt;=$AV69,week&gt;=BD$2),Actuals!J274-Actuals!I274,"NA   ")</f>
        <v xml:space="preserve">NA   </v>
      </c>
      <c r="BE69" s="58" t="str">
        <f>IF(AND(qtr&gt;=$AV69,week&gt;=BE$2),Actuals!K274-Actuals!J274,"NA   ")</f>
        <v xml:space="preserve">NA   </v>
      </c>
      <c r="BF69" s="58" t="str">
        <f>IF(AND(qtr&gt;=$AV69,week&gt;=BF$2),Actuals!L274-Actuals!K274,"NA   ")</f>
        <v xml:space="preserve">NA   </v>
      </c>
      <c r="BG69" s="58" t="str">
        <f>IF(AND(qtr&gt;=$AV69,week&gt;=BG$2),Actuals!M274-Actuals!L274,"NA   ")</f>
        <v xml:space="preserve">NA   </v>
      </c>
      <c r="BH69" s="58" t="str">
        <f>IF(AND(qtr&gt;=$AV69,week&gt;=BH$2),Actuals!N274-Actuals!M274,"NA   ")</f>
        <v xml:space="preserve">NA   </v>
      </c>
      <c r="BI69" s="58" t="str">
        <f>IF(AND(qtr&gt;=$AV69,week&gt;=BI$2),Actuals!O274-Actuals!N274,"NA   ")</f>
        <v xml:space="preserve">NA   </v>
      </c>
      <c r="BJ69" s="58" t="str">
        <f>IF(AND(qtr&gt;=$AV69,week&gt;=BJ$2),Actuals!P274-Actuals!O274,"NA   ")</f>
        <v xml:space="preserve">NA   </v>
      </c>
      <c r="BK69" s="58" t="str">
        <f>IF(AND(qtr&gt;=$AV69,week&gt;=BK$2),Actuals!Q274-Actuals!P274,"NA   ")</f>
        <v xml:space="preserve">NA   </v>
      </c>
      <c r="BL69" s="58" t="str">
        <f>IF(AND(qtr&gt;=$AV69,week&gt;=BL$2),Actuals!R274-Actuals!Q274,"NA   ")</f>
        <v xml:space="preserve">NA   </v>
      </c>
      <c r="BO69" s="53">
        <v>2</v>
      </c>
      <c r="BP69" s="54"/>
      <c r="BQ69" s="55" t="s">
        <v>158</v>
      </c>
      <c r="BR69" s="56"/>
      <c r="BS69" s="55">
        <f>Assumptions!F86-Assumptions!F87</f>
        <v>0</v>
      </c>
      <c r="BT69" s="55">
        <f>Assumptions!G86-Assumptions!G87</f>
        <v>0</v>
      </c>
      <c r="BU69" s="55">
        <f>Assumptions!H86-Assumptions!H87</f>
        <v>0</v>
      </c>
      <c r="BV69" s="55">
        <f>Assumptions!I86-Assumptions!I87</f>
        <v>0</v>
      </c>
      <c r="BW69" s="55">
        <f>Assumptions!J86-Assumptions!J87</f>
        <v>0</v>
      </c>
      <c r="BX69" s="55">
        <f>Assumptions!K86-Assumptions!K87</f>
        <v>0</v>
      </c>
      <c r="BY69" s="55">
        <f>Assumptions!L86-Assumptions!L87</f>
        <v>0</v>
      </c>
      <c r="BZ69" s="55">
        <f>Assumptions!M86-Assumptions!M87</f>
        <v>0</v>
      </c>
      <c r="CA69" s="55">
        <f>Assumptions!N86-Assumptions!N87</f>
        <v>0</v>
      </c>
      <c r="CB69" s="55">
        <f>Assumptions!O86-Assumptions!O87</f>
        <v>0</v>
      </c>
      <c r="CC69" s="55">
        <f>Assumptions!P86-Assumptions!P87</f>
        <v>0</v>
      </c>
      <c r="CD69" s="55">
        <f>Assumptions!Q86-Assumptions!Q87</f>
        <v>0</v>
      </c>
      <c r="CE69" s="55">
        <f>Assumptions!R86-Assumptions!R87</f>
        <v>0</v>
      </c>
    </row>
    <row r="70" spans="2:83" s="52" customFormat="1">
      <c r="B70" s="25">
        <v>2</v>
      </c>
      <c r="C70" s="54"/>
      <c r="D70" s="55" t="s">
        <v>217</v>
      </c>
      <c r="E70" s="56"/>
      <c r="F70" s="57" t="str">
        <f>IF(AZ70="NA   ","NA   ",AZ70)</f>
        <v xml:space="preserve">NA   </v>
      </c>
      <c r="G70" s="58" t="str">
        <f>IF(AZ70="NA   ","NA   ",BS70)</f>
        <v xml:space="preserve">NA   </v>
      </c>
      <c r="H70" s="59" t="str">
        <f>IF(F70="NA   ","NA   ",F70-G70)</f>
        <v xml:space="preserve">NA   </v>
      </c>
      <c r="I70" s="57" t="str">
        <f>IF(BA70="NA   ","NA   ",BA70)</f>
        <v xml:space="preserve">NA   </v>
      </c>
      <c r="J70" s="58" t="str">
        <f>IF(BA70="NA   ","NA   ",BT70)</f>
        <v xml:space="preserve">NA   </v>
      </c>
      <c r="K70" s="59" t="str">
        <f>IF(I70="NA   ","NA   ",I70-J70)</f>
        <v xml:space="preserve">NA   </v>
      </c>
      <c r="L70" s="57" t="str">
        <f>IF(BB70="NA   ","NA   ",BB70)</f>
        <v xml:space="preserve">NA   </v>
      </c>
      <c r="M70" s="58" t="str">
        <f>IF(BB70="NA   ","NA   ",BU70)</f>
        <v xml:space="preserve">NA   </v>
      </c>
      <c r="N70" s="59" t="str">
        <f>IF(L70="NA   ","NA   ",L70-M70)</f>
        <v xml:space="preserve">NA   </v>
      </c>
      <c r="O70" s="57" t="str">
        <f>IF(BC70="NA   ","NA   ",BC70)</f>
        <v xml:space="preserve">NA   </v>
      </c>
      <c r="P70" s="58" t="str">
        <f>IF(BC70="NA   ","NA   ",BV70)</f>
        <v xml:space="preserve">NA   </v>
      </c>
      <c r="Q70" s="59" t="str">
        <f>IF(O70="NA   ","NA   ",O70-P70)</f>
        <v xml:space="preserve">NA   </v>
      </c>
      <c r="R70" s="57" t="str">
        <f>IF(BD70="NA   ","NA   ",BD70)</f>
        <v xml:space="preserve">NA   </v>
      </c>
      <c r="S70" s="58" t="str">
        <f>IF(BD70="NA   ","NA   ",BW70)</f>
        <v xml:space="preserve">NA   </v>
      </c>
      <c r="T70" s="59" t="str">
        <f>IF(R70="NA   ","NA   ",R70-S70)</f>
        <v xml:space="preserve">NA   </v>
      </c>
      <c r="U70" s="57" t="str">
        <f>IF(BE70="NA   ","NA   ",BE70)</f>
        <v xml:space="preserve">NA   </v>
      </c>
      <c r="V70" s="58" t="str">
        <f>IF(BE70="NA   ","NA   ",BX70)</f>
        <v xml:space="preserve">NA   </v>
      </c>
      <c r="W70" s="59" t="str">
        <f>IF(U70="NA   ","NA   ",U70-V70)</f>
        <v xml:space="preserve">NA   </v>
      </c>
      <c r="X70" s="57" t="str">
        <f>IF(BF70="NA   ","NA   ",BF70)</f>
        <v xml:space="preserve">NA   </v>
      </c>
      <c r="Y70" s="58" t="str">
        <f>IF(BF70="NA   ","NA   ",BY70)</f>
        <v xml:space="preserve">NA   </v>
      </c>
      <c r="Z70" s="59" t="str">
        <f>IF(X70="NA   ","NA   ",X70-Y70)</f>
        <v xml:space="preserve">NA   </v>
      </c>
      <c r="AA70" s="57" t="str">
        <f>IF(BG70="NA   ","NA   ",BG70)</f>
        <v xml:space="preserve">NA   </v>
      </c>
      <c r="AB70" s="58" t="str">
        <f>IF(BG70="NA   ","NA   ",BZ70)</f>
        <v xml:space="preserve">NA   </v>
      </c>
      <c r="AC70" s="59" t="str">
        <f>IF(AA70="NA   ","NA   ",AA70-AB70)</f>
        <v xml:space="preserve">NA   </v>
      </c>
      <c r="AD70" s="57" t="str">
        <f>IF(BH70="NA   ","NA   ",BH70)</f>
        <v xml:space="preserve">NA   </v>
      </c>
      <c r="AE70" s="58" t="str">
        <f>IF(BH70="NA   ","NA   ",CA70)</f>
        <v xml:space="preserve">NA   </v>
      </c>
      <c r="AF70" s="59" t="str">
        <f>IF(AD70="NA   ","NA   ",AD70-AE70)</f>
        <v xml:space="preserve">NA   </v>
      </c>
      <c r="AG70" s="57" t="str">
        <f>IF(BI70="NA   ","NA   ",BI70)</f>
        <v xml:space="preserve">NA   </v>
      </c>
      <c r="AH70" s="58" t="str">
        <f>IF(BI70="NA   ","NA   ",CB70)</f>
        <v xml:space="preserve">NA   </v>
      </c>
      <c r="AI70" s="59" t="str">
        <f>IF(AG70="NA   ","NA   ",AG70-AH70)</f>
        <v xml:space="preserve">NA   </v>
      </c>
      <c r="AJ70" s="57" t="str">
        <f>IF(BJ70="NA   ","NA   ",BJ70)</f>
        <v xml:space="preserve">NA   </v>
      </c>
      <c r="AK70" s="58" t="str">
        <f>IF(BJ70="NA   ","NA   ",CB70)</f>
        <v xml:space="preserve">NA   </v>
      </c>
      <c r="AL70" s="59" t="str">
        <f>IF(AJ70="NA   ","NA   ",AJ70-AK70)</f>
        <v xml:space="preserve">NA   </v>
      </c>
      <c r="AM70" s="57" t="str">
        <f>IF(BK70="NA   ","NA   ",BK70)</f>
        <v xml:space="preserve">NA   </v>
      </c>
      <c r="AN70" s="58" t="str">
        <f>IF(BK70="NA   ","NA   ",CC70)</f>
        <v xml:space="preserve">NA   </v>
      </c>
      <c r="AO70" s="59" t="str">
        <f>IF(AM70="NA   ","NA   ",AM70-AN70)</f>
        <v xml:space="preserve">NA   </v>
      </c>
      <c r="AP70" s="57" t="str">
        <f>IF(BL70="NA   ","NA   ",BL70)</f>
        <v xml:space="preserve">NA   </v>
      </c>
      <c r="AQ70" s="58" t="str">
        <f>IF(BL70="NA   ","NA   ",CD70)</f>
        <v xml:space="preserve">NA   </v>
      </c>
      <c r="AR70" s="59" t="str">
        <f>IF(AP70="NA   ","NA   ",AP70-AQ70)</f>
        <v xml:space="preserve">NA   </v>
      </c>
      <c r="AS70" s="55"/>
      <c r="AV70" s="25">
        <v>2</v>
      </c>
      <c r="AW70" s="54"/>
      <c r="AX70" s="55" t="s">
        <v>217</v>
      </c>
      <c r="AY70" s="56"/>
      <c r="AZ70" s="58" t="str">
        <f>IF(AND(qtr&gt;=$AV70,week&gt;=AZ$2),Actuals!F278-Actuals!E278,"NA   ")</f>
        <v xml:space="preserve">NA   </v>
      </c>
      <c r="BA70" s="58" t="str">
        <f>IF(AND(qtr&gt;=$AV70,week&gt;=BA$2),Actuals!G278-Actuals!F278,"NA   ")</f>
        <v xml:space="preserve">NA   </v>
      </c>
      <c r="BB70" s="58" t="str">
        <f>IF(AND(qtr&gt;=$AV70,week&gt;=BB$2),Actuals!H278-Actuals!G278,"NA   ")</f>
        <v xml:space="preserve">NA   </v>
      </c>
      <c r="BC70" s="58" t="str">
        <f>IF(AND(qtr&gt;=$AV70,week&gt;=BC$2),Actuals!I278-Actuals!H278,"NA   ")</f>
        <v xml:space="preserve">NA   </v>
      </c>
      <c r="BD70" s="58" t="str">
        <f>IF(AND(qtr&gt;=$AV70,week&gt;=BD$2),Actuals!J278-Actuals!I278,"NA   ")</f>
        <v xml:space="preserve">NA   </v>
      </c>
      <c r="BE70" s="58" t="str">
        <f>IF(AND(qtr&gt;=$AV70,week&gt;=BE$2),Actuals!K278-Actuals!J278,"NA   ")</f>
        <v xml:space="preserve">NA   </v>
      </c>
      <c r="BF70" s="58" t="str">
        <f>IF(AND(qtr&gt;=$AV70,week&gt;=BF$2),Actuals!L278-Actuals!K278,"NA   ")</f>
        <v xml:space="preserve">NA   </v>
      </c>
      <c r="BG70" s="58" t="str">
        <f>IF(AND(qtr&gt;=$AV70,week&gt;=BG$2),Actuals!M278-Actuals!L278,"NA   ")</f>
        <v xml:space="preserve">NA   </v>
      </c>
      <c r="BH70" s="58" t="str">
        <f>IF(AND(qtr&gt;=$AV70,week&gt;=BH$2),Actuals!N278-Actuals!M278,"NA   ")</f>
        <v xml:space="preserve">NA   </v>
      </c>
      <c r="BI70" s="58" t="str">
        <f>IF(AND(qtr&gt;=$AV70,week&gt;=BI$2),Actuals!O278-Actuals!N278,"NA   ")</f>
        <v xml:space="preserve">NA   </v>
      </c>
      <c r="BJ70" s="58" t="str">
        <f>IF(AND(qtr&gt;=$AV70,week&gt;=BJ$2),Actuals!P278-Actuals!O278,"NA   ")</f>
        <v xml:space="preserve">NA   </v>
      </c>
      <c r="BK70" s="58" t="str">
        <f>IF(AND(qtr&gt;=$AV70,week&gt;=BK$2),Actuals!Q278-Actuals!P278,"NA   ")</f>
        <v xml:space="preserve">NA   </v>
      </c>
      <c r="BL70" s="58" t="str">
        <f>IF(AND(qtr&gt;=$AV70,week&gt;=BL$2),Actuals!R278-Actuals!Q278,"NA   ")</f>
        <v xml:space="preserve">NA   </v>
      </c>
      <c r="BO70" s="53">
        <v>2</v>
      </c>
      <c r="BP70" s="54"/>
      <c r="BQ70" s="55" t="s">
        <v>217</v>
      </c>
      <c r="BR70" s="56"/>
      <c r="BS70" s="55">
        <f>'Weekly BS'!F86-'Weekly BS'!E86</f>
        <v>0</v>
      </c>
      <c r="BT70" s="55">
        <f>'Weekly BS'!G86-'Weekly BS'!F86</f>
        <v>0</v>
      </c>
      <c r="BU70" s="55">
        <f>'Weekly BS'!H86-'Weekly BS'!G86</f>
        <v>0</v>
      </c>
      <c r="BV70" s="55">
        <f>'Weekly BS'!I86-'Weekly BS'!H86</f>
        <v>0</v>
      </c>
      <c r="BW70" s="55">
        <f>'Weekly BS'!J86-'Weekly BS'!I86</f>
        <v>0</v>
      </c>
      <c r="BX70" s="55">
        <f>'Weekly BS'!K86-'Weekly BS'!J86</f>
        <v>0</v>
      </c>
      <c r="BY70" s="55">
        <f>'Weekly BS'!L86-'Weekly BS'!K86</f>
        <v>0</v>
      </c>
      <c r="BZ70" s="55">
        <f>'Weekly BS'!M86-'Weekly BS'!L86</f>
        <v>0</v>
      </c>
      <c r="CA70" s="55">
        <f>'Weekly BS'!N86-'Weekly BS'!M86</f>
        <v>0</v>
      </c>
      <c r="CB70" s="55">
        <f>'Weekly BS'!O86-'Weekly BS'!N86</f>
        <v>0</v>
      </c>
      <c r="CC70" s="55">
        <f>'Weekly BS'!P86-'Weekly BS'!O86</f>
        <v>0</v>
      </c>
      <c r="CD70" s="55">
        <f>'Weekly BS'!Q86-'Weekly BS'!P86</f>
        <v>0</v>
      </c>
      <c r="CE70" s="55">
        <f>'Weekly BS'!R86-'Weekly BS'!Q86</f>
        <v>0</v>
      </c>
    </row>
    <row r="71" spans="2:83" hidden="1" outlineLevel="1">
      <c r="B71" s="25"/>
      <c r="C71" s="33"/>
      <c r="D71" s="33"/>
      <c r="E71" s="38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V71" s="25"/>
      <c r="AW71" s="33"/>
      <c r="AX71" s="33"/>
      <c r="AY71" s="38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O71" s="25"/>
      <c r="BP71" s="33"/>
      <c r="BQ71" s="33"/>
      <c r="BR71" s="38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</row>
    <row r="72" spans="2:83" hidden="1" outlineLevel="1">
      <c r="B72" s="25"/>
      <c r="C72" s="26"/>
      <c r="D72" s="23"/>
      <c r="E72" s="38"/>
      <c r="I72" s="33"/>
      <c r="J72" s="33"/>
      <c r="K72" s="33"/>
      <c r="AV72" s="25"/>
      <c r="AW72" s="26"/>
      <c r="AX72" s="23"/>
      <c r="AY72" s="38"/>
      <c r="BO72" s="25">
        <v>2</v>
      </c>
      <c r="BP72" s="23" t="s">
        <v>35</v>
      </c>
      <c r="BR72" s="38"/>
      <c r="BS72" s="24">
        <f ca="1">(1+Assumptions!F63)*'Weekly IS'!E62</f>
        <v>1087.8383192943074</v>
      </c>
      <c r="BT72" s="24">
        <f ca="1">(1+Assumptions!G63)*BS72</f>
        <v>1088.574702156599</v>
      </c>
      <c r="BU72" s="24">
        <f ca="1">(1+Assumptions!H63)*BT72</f>
        <v>1089.3115834934433</v>
      </c>
      <c r="BV72" s="24">
        <f ca="1">(1+Assumptions!I63)*BU72</f>
        <v>1090.0489636422697</v>
      </c>
      <c r="BW72" s="24">
        <f ca="1">(1+Assumptions!J63)*BV72</f>
        <v>1090.7868429407351</v>
      </c>
      <c r="BX72" s="24">
        <f ca="1">(1+Assumptions!K63)*BW72</f>
        <v>1091.5252217267257</v>
      </c>
      <c r="BY72" s="24">
        <f ca="1">(1+Assumptions!L63)*BX72</f>
        <v>1092.264100338356</v>
      </c>
      <c r="BZ72" s="24">
        <f ca="1">(1+Assumptions!M63)*BY72</f>
        <v>1093.0034791139697</v>
      </c>
      <c r="CA72" s="24">
        <f ca="1">(1+Assumptions!N63)*BZ72</f>
        <v>1093.743358392139</v>
      </c>
      <c r="CB72" s="24">
        <f ca="1">(1+Assumptions!O63)*CA72</f>
        <v>1094.4837385116659</v>
      </c>
      <c r="CC72" s="24">
        <f ca="1">(1+Assumptions!P63)*CB72</f>
        <v>1095.2246198115815</v>
      </c>
      <c r="CD72" s="24">
        <f ca="1">(1+Assumptions!Q63)*CC72</f>
        <v>1095.9660026311462</v>
      </c>
      <c r="CE72" s="24">
        <f ca="1">(1+Assumptions!R63)*CD72</f>
        <v>1096.7078873098503</v>
      </c>
    </row>
    <row r="73" spans="2:83" hidden="1" outlineLevel="1">
      <c r="B73" s="25"/>
      <c r="C73" s="61"/>
      <c r="E73" s="38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V73" s="25"/>
      <c r="AW73" s="61"/>
      <c r="AY73" s="38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O73" s="25">
        <v>2</v>
      </c>
      <c r="BP73" s="23"/>
      <c r="BR73" s="38"/>
    </row>
    <row r="74" spans="2:83" hidden="1" outlineLevel="1">
      <c r="BO74" s="25">
        <v>2</v>
      </c>
      <c r="BP74" s="37" t="s">
        <v>74</v>
      </c>
    </row>
    <row r="75" spans="2:83" hidden="1" outlineLevel="1">
      <c r="BO75" s="25">
        <v>2</v>
      </c>
      <c r="BQ75" s="24" t="s">
        <v>75</v>
      </c>
      <c r="BS75" s="24">
        <f ca="1">BR78</f>
        <v>9591.6487973082767</v>
      </c>
      <c r="BT75" s="24">
        <f t="shared" ref="BT75:CE75" ca="1" si="20">BS78</f>
        <v>9596.5590265839073</v>
      </c>
      <c r="BU75" s="24">
        <f t="shared" ca="1" si="20"/>
        <v>9601.6512579971604</v>
      </c>
      <c r="BV75" s="24">
        <f t="shared" ca="1" si="20"/>
        <v>9606.9054413941503</v>
      </c>
      <c r="BW75" s="24">
        <f t="shared" ca="1" si="20"/>
        <v>9612.3037906854679</v>
      </c>
      <c r="BX75" s="24">
        <f t="shared" ca="1" si="20"/>
        <v>9617.8305282262318</v>
      </c>
      <c r="BY75" s="24">
        <f t="shared" ca="1" si="20"/>
        <v>9623.4716580564473</v>
      </c>
      <c r="BZ75" s="24">
        <f t="shared" ca="1" si="20"/>
        <v>9629.2147647432685</v>
      </c>
      <c r="CA75" s="24">
        <f t="shared" ca="1" si="20"/>
        <v>9635.0488349346106</v>
      </c>
      <c r="CB75" s="24">
        <f t="shared" ca="1" si="20"/>
        <v>9640.9640990599382</v>
      </c>
      <c r="CC75" s="24">
        <f t="shared" ca="1" si="20"/>
        <v>9646.9518909035469</v>
      </c>
      <c r="CD75" s="24">
        <f t="shared" ca="1" si="20"/>
        <v>9653.0045230324686</v>
      </c>
      <c r="CE75" s="24">
        <f t="shared" ca="1" si="20"/>
        <v>9659.1151762889822</v>
      </c>
    </row>
    <row r="76" spans="2:83" hidden="1" outlineLevel="1">
      <c r="BO76" s="25">
        <v>2</v>
      </c>
      <c r="BQ76" s="24" t="s">
        <v>134</v>
      </c>
      <c r="BS76" s="24">
        <f ca="1">BS72</f>
        <v>1087.8383192943074</v>
      </c>
      <c r="BT76" s="24">
        <f t="shared" ref="BT76:CE76" ca="1" si="21">BT72</f>
        <v>1088.574702156599</v>
      </c>
      <c r="BU76" s="24">
        <f t="shared" ca="1" si="21"/>
        <v>1089.3115834934433</v>
      </c>
      <c r="BV76" s="24">
        <f t="shared" ca="1" si="21"/>
        <v>1090.0489636422697</v>
      </c>
      <c r="BW76" s="24">
        <f t="shared" ca="1" si="21"/>
        <v>1090.7868429407351</v>
      </c>
      <c r="BX76" s="24">
        <f t="shared" ca="1" si="21"/>
        <v>1091.5252217267257</v>
      </c>
      <c r="BY76" s="24">
        <f t="shared" ca="1" si="21"/>
        <v>1092.264100338356</v>
      </c>
      <c r="BZ76" s="24">
        <f t="shared" ca="1" si="21"/>
        <v>1093.0034791139697</v>
      </c>
      <c r="CA76" s="24">
        <f t="shared" ca="1" si="21"/>
        <v>1093.743358392139</v>
      </c>
      <c r="CB76" s="24">
        <f t="shared" ca="1" si="21"/>
        <v>1094.4837385116659</v>
      </c>
      <c r="CC76" s="24">
        <f t="shared" ca="1" si="21"/>
        <v>1095.2246198115815</v>
      </c>
      <c r="CD76" s="24">
        <f t="shared" ca="1" si="21"/>
        <v>1095.9660026311462</v>
      </c>
      <c r="CE76" s="24">
        <f t="shared" ca="1" si="21"/>
        <v>1096.7078873098503</v>
      </c>
    </row>
    <row r="77" spans="2:83" hidden="1" outlineLevel="1">
      <c r="BO77" s="25">
        <v>2</v>
      </c>
      <c r="BQ77" s="24" t="s">
        <v>77</v>
      </c>
      <c r="BS77" s="24">
        <f ca="1">(BR78/Assumptions!F74)*7</f>
        <v>1082.9280900186764</v>
      </c>
      <c r="BT77" s="24">
        <f ca="1">(BS78/Assumptions!G74)*7</f>
        <v>1083.4824707433445</v>
      </c>
      <c r="BU77" s="24">
        <f ca="1">(BT78/Assumptions!H74)*7</f>
        <v>1084.0574000964536</v>
      </c>
      <c r="BV77" s="24">
        <f ca="1">(BU78/Assumptions!I74)*7</f>
        <v>1084.6506143509523</v>
      </c>
      <c r="BW77" s="24">
        <f ca="1">(BV78/Assumptions!J74)*7</f>
        <v>1085.2601053999722</v>
      </c>
      <c r="BX77" s="24">
        <f ca="1">(BW78/Assumptions!K74)*7</f>
        <v>1085.88409189651</v>
      </c>
      <c r="BY77" s="24">
        <f ca="1">(BX78/Assumptions!L74)*7</f>
        <v>1086.5209936515344</v>
      </c>
      <c r="BZ77" s="24">
        <f ca="1">(BY78/Assumptions!M74)*7</f>
        <v>1087.1694089226271</v>
      </c>
      <c r="CA77" s="24">
        <f ca="1">(BZ78/Assumptions!N74)*7</f>
        <v>1087.8280942668109</v>
      </c>
      <c r="CB77" s="24">
        <f ca="1">(CA78/Assumptions!O74)*7</f>
        <v>1088.4959466680575</v>
      </c>
      <c r="CC77" s="24">
        <f ca="1">(CB78/Assumptions!P74)*7</f>
        <v>1089.1719876826587</v>
      </c>
      <c r="CD77" s="24">
        <f ca="1">(CC78/Assumptions!Q74)*7</f>
        <v>1089.8553493746335</v>
      </c>
      <c r="CE77" s="24">
        <f ca="1">(CD78/Assumptions!R74)*7</f>
        <v>1090.5452618390786</v>
      </c>
    </row>
    <row r="78" spans="2:83" hidden="1" outlineLevel="1">
      <c r="BO78" s="25">
        <v>2</v>
      </c>
      <c r="BQ78" s="24" t="s">
        <v>76</v>
      </c>
      <c r="BR78" s="24">
        <f ca="1">'Weekly BS'!E64</f>
        <v>9591.6487973082767</v>
      </c>
      <c r="BS78" s="24">
        <f t="shared" ref="BS78:CE78" ca="1" si="22">BS75+BS76-BS77</f>
        <v>9596.5590265839073</v>
      </c>
      <c r="BT78" s="24">
        <f t="shared" ca="1" si="22"/>
        <v>9601.6512579971604</v>
      </c>
      <c r="BU78" s="24">
        <f t="shared" ca="1" si="22"/>
        <v>9606.9054413941503</v>
      </c>
      <c r="BV78" s="24">
        <f t="shared" ca="1" si="22"/>
        <v>9612.3037906854679</v>
      </c>
      <c r="BW78" s="24">
        <f t="shared" ca="1" si="22"/>
        <v>9617.8305282262318</v>
      </c>
      <c r="BX78" s="24">
        <f t="shared" ca="1" si="22"/>
        <v>9623.4716580564473</v>
      </c>
      <c r="BY78" s="24">
        <f t="shared" ca="1" si="22"/>
        <v>9629.2147647432685</v>
      </c>
      <c r="BZ78" s="24">
        <f t="shared" ca="1" si="22"/>
        <v>9635.0488349346106</v>
      </c>
      <c r="CA78" s="24">
        <f t="shared" ca="1" si="22"/>
        <v>9640.9640990599382</v>
      </c>
      <c r="CB78" s="24">
        <f t="shared" ca="1" si="22"/>
        <v>9646.9518909035469</v>
      </c>
      <c r="CC78" s="24">
        <f t="shared" ca="1" si="22"/>
        <v>9653.0045230324686</v>
      </c>
      <c r="CD78" s="24">
        <f t="shared" ca="1" si="22"/>
        <v>9659.1151762889822</v>
      </c>
      <c r="CE78" s="24">
        <f t="shared" ca="1" si="22"/>
        <v>9665.2778017597539</v>
      </c>
    </row>
    <row r="79" spans="2:83" hidden="1" outlineLevel="1">
      <c r="BO79" s="25">
        <v>2</v>
      </c>
    </row>
    <row r="80" spans="2:83" hidden="1" outlineLevel="1">
      <c r="BO80" s="25">
        <v>2</v>
      </c>
      <c r="BP80" s="23" t="s">
        <v>78</v>
      </c>
    </row>
    <row r="81" spans="67:83" hidden="1" outlineLevel="1">
      <c r="BO81" s="25">
        <v>2</v>
      </c>
      <c r="BP81" s="23"/>
      <c r="BQ81" s="24" t="s">
        <v>101</v>
      </c>
      <c r="BS81" s="24">
        <f ca="1">BR84</f>
        <v>9318.0208677374412</v>
      </c>
      <c r="BT81" s="24">
        <f t="shared" ref="BT81:CE81" ca="1" si="23">BS84</f>
        <v>9318.6095755173938</v>
      </c>
      <c r="BU81" s="24">
        <f t="shared" ca="1" si="23"/>
        <v>9319.7324435277169</v>
      </c>
      <c r="BV81" s="24">
        <f t="shared" ca="1" si="23"/>
        <v>9321.3400155932177</v>
      </c>
      <c r="BW81" s="24">
        <f t="shared" ca="1" si="23"/>
        <v>9323.387451718334</v>
      </c>
      <c r="BX81" s="24">
        <f t="shared" ca="1" si="23"/>
        <v>9325.8340972438782</v>
      </c>
      <c r="BY81" s="24">
        <f t="shared" ca="1" si="23"/>
        <v>9328.6430922158306</v>
      </c>
      <c r="BZ81" s="24">
        <f t="shared" ca="1" si="23"/>
        <v>9331.7810172130394</v>
      </c>
      <c r="CA81" s="24">
        <f t="shared" ca="1" si="23"/>
        <v>9335.2175722309985</v>
      </c>
      <c r="CB81" s="24">
        <f t="shared" ca="1" si="23"/>
        <v>9338.925285536483</v>
      </c>
      <c r="CC81" s="24">
        <f t="shared" ca="1" si="23"/>
        <v>9342.8792496957449</v>
      </c>
      <c r="CD81" s="24">
        <f t="shared" ca="1" si="23"/>
        <v>9347.0568822400746</v>
      </c>
      <c r="CE81" s="24">
        <f t="shared" ca="1" si="23"/>
        <v>9351.4377086692512</v>
      </c>
    </row>
    <row r="82" spans="67:83" hidden="1" outlineLevel="1">
      <c r="BO82" s="25">
        <v>2</v>
      </c>
      <c r="BP82" s="23"/>
      <c r="BQ82" s="24" t="s">
        <v>81</v>
      </c>
      <c r="BS82" s="24">
        <f t="shared" ref="BS82:CE82" ca="1" si="24">BS84+BS83-BS81</f>
        <v>425.18662639551258</v>
      </c>
      <c r="BT82" s="24">
        <f t="shared" ca="1" si="24"/>
        <v>426.09645109713165</v>
      </c>
      <c r="BU82" s="24">
        <f t="shared" ca="1" si="24"/>
        <v>426.95530903267172</v>
      </c>
      <c r="BV82" s="24">
        <f t="shared" ca="1" si="24"/>
        <v>427.76785065695003</v>
      </c>
      <c r="BW82" s="24">
        <f t="shared" ca="1" si="24"/>
        <v>428.53829489876625</v>
      </c>
      <c r="BX82" s="24">
        <f t="shared" ca="1" si="24"/>
        <v>429.27046938662716</v>
      </c>
      <c r="BY82" s="24">
        <f t="shared" ca="1" si="24"/>
        <v>429.96784692101755</v>
      </c>
      <c r="BZ82" s="24">
        <f t="shared" ca="1" si="24"/>
        <v>430.63357854360947</v>
      </c>
      <c r="CA82" s="24">
        <f t="shared" ca="1" si="24"/>
        <v>431.27052352096689</v>
      </c>
      <c r="CB82" s="24">
        <f t="shared" ca="1" si="24"/>
        <v>431.88127653070478</v>
      </c>
      <c r="CC82" s="24">
        <f t="shared" ca="1" si="24"/>
        <v>432.4681923111948</v>
      </c>
      <c r="CD82" s="24">
        <f t="shared" ca="1" si="24"/>
        <v>433.03340801156082</v>
      </c>
      <c r="CE82" s="24">
        <f t="shared" ca="1" si="24"/>
        <v>433.57886345653424</v>
      </c>
    </row>
    <row r="83" spans="67:83" hidden="1" outlineLevel="1">
      <c r="BO83" s="25">
        <v>2</v>
      </c>
      <c r="BP83" s="23"/>
      <c r="BQ83" s="24" t="s">
        <v>102</v>
      </c>
      <c r="BS83" s="24">
        <f ca="1">BS99</f>
        <v>424.59791861555959</v>
      </c>
      <c r="BT83" s="24">
        <f t="shared" ref="BT83:CE83" ca="1" si="25">BT99</f>
        <v>424.97358308680782</v>
      </c>
      <c r="BU83" s="24">
        <f t="shared" ca="1" si="25"/>
        <v>425.34773696717144</v>
      </c>
      <c r="BV83" s="24">
        <f t="shared" ca="1" si="25"/>
        <v>425.72041453183311</v>
      </c>
      <c r="BW83" s="24">
        <f t="shared" ca="1" si="25"/>
        <v>426.09164937322282</v>
      </c>
      <c r="BX83" s="24">
        <f t="shared" ca="1" si="25"/>
        <v>426.46147441467394</v>
      </c>
      <c r="BY83" s="24">
        <f t="shared" ca="1" si="25"/>
        <v>426.82992192380806</v>
      </c>
      <c r="BZ83" s="24">
        <f t="shared" ca="1" si="25"/>
        <v>427.19702352565002</v>
      </c>
      <c r="CA83" s="24">
        <f t="shared" ca="1" si="25"/>
        <v>427.56281021548244</v>
      </c>
      <c r="CB83" s="24">
        <f t="shared" ca="1" si="25"/>
        <v>427.92731237144204</v>
      </c>
      <c r="CC83" s="24">
        <f t="shared" ca="1" si="25"/>
        <v>428.29055976686493</v>
      </c>
      <c r="CD83" s="24">
        <f t="shared" ca="1" si="25"/>
        <v>428.65258158238368</v>
      </c>
      <c r="CE83" s="24">
        <f t="shared" ca="1" si="25"/>
        <v>429.01340641778398</v>
      </c>
    </row>
    <row r="84" spans="67:83" hidden="1" outlineLevel="1">
      <c r="BO84" s="25">
        <v>2</v>
      </c>
      <c r="BP84" s="23"/>
      <c r="BQ84" s="24" t="s">
        <v>103</v>
      </c>
      <c r="BR84" s="24">
        <f ca="1">'Weekly BS'!E65</f>
        <v>9318.0208677374412</v>
      </c>
      <c r="BS84" s="24">
        <f ca="1">BR84+BS100-(BR84/Assumptions!F75*7)</f>
        <v>9318.6095755173938</v>
      </c>
      <c r="BT84" s="24">
        <f ca="1">BS84+BT100-(BS84/Assumptions!G75*7)</f>
        <v>9319.7324435277169</v>
      </c>
      <c r="BU84" s="24">
        <f ca="1">BT84+BU100-(BT84/Assumptions!H75*7)</f>
        <v>9321.3400155932177</v>
      </c>
      <c r="BV84" s="24">
        <f ca="1">BU84+BV100-(BU84/Assumptions!I75*7)</f>
        <v>9323.387451718334</v>
      </c>
      <c r="BW84" s="24">
        <f ca="1">BV84+BW100-(BV84/Assumptions!J75*7)</f>
        <v>9325.8340972438782</v>
      </c>
      <c r="BX84" s="24">
        <f ca="1">BW84+BX100-(BW84/Assumptions!K75*7)</f>
        <v>9328.6430922158306</v>
      </c>
      <c r="BY84" s="24">
        <f ca="1">BX84+BY100-(BX84/Assumptions!L75*7)</f>
        <v>9331.7810172130394</v>
      </c>
      <c r="BZ84" s="24">
        <f ca="1">BY84+BZ100-(BY84/Assumptions!M75*7)</f>
        <v>9335.2175722309985</v>
      </c>
      <c r="CA84" s="24">
        <f ca="1">BZ84+CA100-(BZ84/Assumptions!N75*7)</f>
        <v>9338.925285536483</v>
      </c>
      <c r="CB84" s="24">
        <f ca="1">CA84+CB100-(CA84/Assumptions!O75*7)</f>
        <v>9342.8792496957449</v>
      </c>
      <c r="CC84" s="24">
        <f ca="1">CB84+CC100-(CB84/Assumptions!P75*7)</f>
        <v>9347.0568822400746</v>
      </c>
      <c r="CD84" s="24">
        <f ca="1">CC84+CD100-(CC84/Assumptions!Q75*7)</f>
        <v>9351.4377086692512</v>
      </c>
      <c r="CE84" s="24">
        <f ca="1">CD84+CE100-(CD84/Assumptions!R75*7)</f>
        <v>9356.0031657080017</v>
      </c>
    </row>
    <row r="85" spans="67:83" hidden="1" outlineLevel="1">
      <c r="BO85" s="25">
        <v>2</v>
      </c>
      <c r="BP85" s="23"/>
    </row>
    <row r="86" spans="67:83" hidden="1" outlineLevel="1">
      <c r="BO86" s="25">
        <v>2</v>
      </c>
      <c r="BQ86" s="24" t="s">
        <v>79</v>
      </c>
      <c r="BS86" s="24">
        <f ca="1">BR89</f>
        <v>6071.4658851265549</v>
      </c>
      <c r="BT86" s="24">
        <f t="shared" ref="BT86:CE86" ca="1" si="26">BS89</f>
        <v>6396.8613970250026</v>
      </c>
      <c r="BU86" s="24">
        <f t="shared" ca="1" si="26"/>
        <v>6693.6438538890634</v>
      </c>
      <c r="BV86" s="24">
        <f t="shared" ca="1" si="26"/>
        <v>6964.3814927706962</v>
      </c>
      <c r="BW86" s="24">
        <f t="shared" ca="1" si="26"/>
        <v>7211.4120681794493</v>
      </c>
      <c r="BX86" s="24">
        <f t="shared" ca="1" si="26"/>
        <v>7436.8635364133688</v>
      </c>
      <c r="BY86" s="24">
        <f t="shared" ca="1" si="26"/>
        <v>7642.6728836038055</v>
      </c>
      <c r="BZ86" s="24">
        <f t="shared" ca="1" si="26"/>
        <v>7830.6032640638932</v>
      </c>
      <c r="CA86" s="24">
        <f t="shared" ca="1" si="26"/>
        <v>8002.2596005801042</v>
      </c>
      <c r="CB86" s="24">
        <f t="shared" ca="1" si="26"/>
        <v>8159.1027846776524</v>
      </c>
      <c r="CC86" s="24">
        <f t="shared" ca="1" si="26"/>
        <v>8302.4626025030939</v>
      </c>
      <c r="CD86" s="24">
        <f t="shared" ca="1" si="26"/>
        <v>8433.5495006918245</v>
      </c>
      <c r="CE86" s="24">
        <f t="shared" ca="1" si="26"/>
        <v>8553.4652963243989</v>
      </c>
    </row>
    <row r="87" spans="67:83" hidden="1" outlineLevel="1">
      <c r="BO87" s="25">
        <v>2</v>
      </c>
      <c r="BQ87" s="24" t="s">
        <v>81</v>
      </c>
      <c r="BS87" s="24">
        <f ca="1">BS82</f>
        <v>425.18662639551258</v>
      </c>
      <c r="BT87" s="24">
        <f t="shared" ref="BT87:CE87" ca="1" si="27">BT82</f>
        <v>426.09645109713165</v>
      </c>
      <c r="BU87" s="24">
        <f t="shared" ca="1" si="27"/>
        <v>426.95530903267172</v>
      </c>
      <c r="BV87" s="24">
        <f t="shared" ca="1" si="27"/>
        <v>427.76785065695003</v>
      </c>
      <c r="BW87" s="24">
        <f t="shared" ca="1" si="27"/>
        <v>428.53829489876625</v>
      </c>
      <c r="BX87" s="24">
        <f t="shared" ca="1" si="27"/>
        <v>429.27046938662716</v>
      </c>
      <c r="BY87" s="24">
        <f t="shared" ca="1" si="27"/>
        <v>429.96784692101755</v>
      </c>
      <c r="BZ87" s="24">
        <f t="shared" ca="1" si="27"/>
        <v>430.63357854360947</v>
      </c>
      <c r="CA87" s="24">
        <f t="shared" ca="1" si="27"/>
        <v>431.27052352096689</v>
      </c>
      <c r="CB87" s="24">
        <f t="shared" ca="1" si="27"/>
        <v>431.88127653070478</v>
      </c>
      <c r="CC87" s="24">
        <f t="shared" ca="1" si="27"/>
        <v>432.4681923111948</v>
      </c>
      <c r="CD87" s="24">
        <f t="shared" ca="1" si="27"/>
        <v>433.03340801156082</v>
      </c>
      <c r="CE87" s="24">
        <f t="shared" ca="1" si="27"/>
        <v>433.57886345653424</v>
      </c>
    </row>
    <row r="88" spans="67:83" hidden="1" outlineLevel="1">
      <c r="BO88" s="25">
        <v>2</v>
      </c>
      <c r="BQ88" s="24" t="s">
        <v>82</v>
      </c>
      <c r="BS88" s="24">
        <f t="shared" ref="BS88:CE88" ca="1" si="28">BS86+BS87-BS89</f>
        <v>99.791114497064882</v>
      </c>
      <c r="BT88" s="24">
        <f t="shared" ca="1" si="28"/>
        <v>129.31399423307084</v>
      </c>
      <c r="BU88" s="24">
        <f t="shared" ca="1" si="28"/>
        <v>156.21767015103887</v>
      </c>
      <c r="BV88" s="24">
        <f t="shared" ca="1" si="28"/>
        <v>180.73727524819697</v>
      </c>
      <c r="BW88" s="24">
        <f t="shared" ca="1" si="28"/>
        <v>203.08682666484674</v>
      </c>
      <c r="BX88" s="24">
        <f t="shared" ca="1" si="28"/>
        <v>223.46112219619044</v>
      </c>
      <c r="BY88" s="24">
        <f t="shared" ca="1" si="28"/>
        <v>242.03746646092986</v>
      </c>
      <c r="BZ88" s="24">
        <f t="shared" ca="1" si="28"/>
        <v>258.97724202739846</v>
      </c>
      <c r="CA88" s="24">
        <f t="shared" ca="1" si="28"/>
        <v>274.42733942341874</v>
      </c>
      <c r="CB88" s="24">
        <f t="shared" ca="1" si="28"/>
        <v>288.52145870526329</v>
      </c>
      <c r="CC88" s="24">
        <f t="shared" ca="1" si="28"/>
        <v>301.38129412246417</v>
      </c>
      <c r="CD88" s="24">
        <f t="shared" ca="1" si="28"/>
        <v>313.11761237898645</v>
      </c>
      <c r="CE88" s="24">
        <f t="shared" ca="1" si="28"/>
        <v>323.83123404802245</v>
      </c>
    </row>
    <row r="89" spans="67:83" hidden="1" outlineLevel="1">
      <c r="BO89" s="25">
        <v>2</v>
      </c>
      <c r="BQ89" s="24" t="s">
        <v>80</v>
      </c>
      <c r="BR89" s="24">
        <f ca="1">'Weekly BS'!E75</f>
        <v>6071.4658851265549</v>
      </c>
      <c r="BS89" s="24">
        <f ca="1">BR89+BS100-(BR89/Assumptions!F76*7)</f>
        <v>6396.8613970250026</v>
      </c>
      <c r="BT89" s="24">
        <f ca="1">BS89+BT100-(BS89/Assumptions!G76*7)</f>
        <v>6693.6438538890634</v>
      </c>
      <c r="BU89" s="24">
        <f ca="1">BT89+BU100-(BT89/Assumptions!H76*7)</f>
        <v>6964.3814927706962</v>
      </c>
      <c r="BV89" s="24">
        <f ca="1">BU89+BV100-(BU89/Assumptions!I76*7)</f>
        <v>7211.4120681794493</v>
      </c>
      <c r="BW89" s="24">
        <f ca="1">BV89+BW100-(BV89/Assumptions!J76*7)</f>
        <v>7436.8635364133688</v>
      </c>
      <c r="BX89" s="24">
        <f ca="1">BW89+BX100-(BW89/Assumptions!K76*7)</f>
        <v>7642.6728836038055</v>
      </c>
      <c r="BY89" s="24">
        <f ca="1">BX89+BY100-(BX89/Assumptions!L76*7)</f>
        <v>7830.6032640638932</v>
      </c>
      <c r="BZ89" s="24">
        <f ca="1">BY89+BZ100-(BY89/Assumptions!M76*7)</f>
        <v>8002.2596005801042</v>
      </c>
      <c r="CA89" s="24">
        <f ca="1">BZ89+CA100-(BZ89/Assumptions!N76*7)</f>
        <v>8159.1027846776524</v>
      </c>
      <c r="CB89" s="24">
        <f ca="1">CA89+CB100-(CA89/Assumptions!O76*7)</f>
        <v>8302.4626025030939</v>
      </c>
      <c r="CC89" s="24">
        <f ca="1">CB89+CC100-(CB89/Assumptions!P76*7)</f>
        <v>8433.5495006918245</v>
      </c>
      <c r="CD89" s="24">
        <f ca="1">CC89+CD100-(CC89/Assumptions!Q76*7)</f>
        <v>8553.4652963243989</v>
      </c>
      <c r="CE89" s="24">
        <f ca="1">CD89+CE100-(CD89/Assumptions!R76*7)</f>
        <v>8663.2129257329107</v>
      </c>
    </row>
    <row r="90" spans="67:83" hidden="1" outlineLevel="1">
      <c r="BO90" s="25">
        <v>2</v>
      </c>
    </row>
    <row r="91" spans="67:83" hidden="1" outlineLevel="1">
      <c r="BO91" s="25">
        <v>2</v>
      </c>
      <c r="BP91" s="23" t="s">
        <v>83</v>
      </c>
    </row>
    <row r="92" spans="67:83" hidden="1" outlineLevel="1">
      <c r="BO92" s="25">
        <v>2</v>
      </c>
      <c r="BQ92" s="24" t="s">
        <v>85</v>
      </c>
      <c r="BS92" s="24">
        <f ca="1">BR95</f>
        <v>577.69734660102472</v>
      </c>
      <c r="BT92" s="24">
        <f t="shared" ref="BT92:CE92" ca="1" si="29">BS95</f>
        <v>0</v>
      </c>
      <c r="BU92" s="24">
        <f t="shared" ca="1" si="29"/>
        <v>77.05006936430668</v>
      </c>
      <c r="BV92" s="24">
        <f t="shared" ca="1" si="29"/>
        <v>0</v>
      </c>
      <c r="BW92" s="24">
        <f t="shared" ca="1" si="29"/>
        <v>77.16257517541716</v>
      </c>
      <c r="BX92" s="24">
        <f t="shared" ca="1" si="29"/>
        <v>0</v>
      </c>
      <c r="BY92" s="24">
        <f t="shared" ca="1" si="29"/>
        <v>77.274910353674528</v>
      </c>
      <c r="BZ92" s="24">
        <f t="shared" ca="1" si="29"/>
        <v>0</v>
      </c>
      <c r="CA92" s="24">
        <f t="shared" ca="1" si="29"/>
        <v>77.387087458788599</v>
      </c>
      <c r="CB92" s="24">
        <f t="shared" ca="1" si="29"/>
        <v>0</v>
      </c>
      <c r="CC92" s="24">
        <f t="shared" ca="1" si="29"/>
        <v>77.499118560963225</v>
      </c>
      <c r="CD92" s="24">
        <f t="shared" ca="1" si="29"/>
        <v>0</v>
      </c>
      <c r="CE92" s="24">
        <f t="shared" ca="1" si="29"/>
        <v>77.611015260291424</v>
      </c>
    </row>
    <row r="93" spans="67:83" hidden="1" outlineLevel="1">
      <c r="BO93" s="25">
        <v>2</v>
      </c>
      <c r="BQ93" s="24" t="s">
        <v>86</v>
      </c>
      <c r="BS93" s="24">
        <f ca="1">BS98+Assumptions!F66*Variance!BS72-Assumptions!F69*'Weekly BS'!E69*Assumptions!F71</f>
        <v>538.95623885404007</v>
      </c>
      <c r="BT93" s="24">
        <f ca="1">BT98+Assumptions!G66*Variance!BT72-Assumptions!G69*'Weekly BS'!F69*Assumptions!G71</f>
        <v>539.3504855501468</v>
      </c>
      <c r="BU93" s="24">
        <f ca="1">BU98+Assumptions!H66*Variance!BU72-Assumptions!H69*'Weekly BS'!G69*Assumptions!H71</f>
        <v>539.74441082532837</v>
      </c>
      <c r="BV93" s="24">
        <f ca="1">BV98+Assumptions!I66*Variance!BV72-Assumptions!I69*'Weekly BS'!H69*Assumptions!I71</f>
        <v>540.13802622792014</v>
      </c>
      <c r="BW93" s="24">
        <f ca="1">BW98+Assumptions!J66*Variance!BW72-Assumptions!J69*'Weekly BS'!I69*Assumptions!J71</f>
        <v>540.53134307875609</v>
      </c>
      <c r="BX93" s="24">
        <f ca="1">BX98+Assumptions!K66*Variance!BX72-Assumptions!K69*'Weekly BS'!J69*Assumptions!K71</f>
        <v>540.92437247572173</v>
      </c>
      <c r="BY93" s="24">
        <f ca="1">BY98+Assumptions!L66*Variance!BY72-Assumptions!L69*'Weekly BS'!K69*Assumptions!L71</f>
        <v>541.31712529821539</v>
      </c>
      <c r="BZ93" s="24">
        <f ca="1">BZ98+Assumptions!M66*Variance!BZ72-Assumptions!M69*'Weekly BS'!L69*Assumptions!M71</f>
        <v>541.70961221152027</v>
      </c>
      <c r="CA93" s="24">
        <f ca="1">CA98+Assumptions!N66*Variance!CA72-Assumptions!N69*'Weekly BS'!M69*Assumptions!N71</f>
        <v>542.101843671089</v>
      </c>
      <c r="CB93" s="24">
        <f ca="1">CB98+Assumptions!O66*Variance!CB72-Assumptions!O69*'Weekly BS'!N69*Assumptions!O71</f>
        <v>542.49382992674259</v>
      </c>
      <c r="CC93" s="24">
        <f ca="1">CC98+Assumptions!P66*Variance!CC72-Assumptions!P69*'Weekly BS'!O69*Assumptions!P71</f>
        <v>542.88558102678621</v>
      </c>
      <c r="CD93" s="24">
        <f ca="1">CD98+Assumptions!Q66*Variance!CD72-Assumptions!Q69*'Weekly BS'!P69*Assumptions!Q71</f>
        <v>543.27710682203997</v>
      </c>
      <c r="CE93" s="24">
        <f ca="1">CE98+Assumptions!R66*Variance!CE72-Assumptions!R69*'Weekly BS'!Q69*Assumptions!R71</f>
        <v>543.66841696979338</v>
      </c>
    </row>
    <row r="94" spans="67:83" hidden="1" outlineLevel="1">
      <c r="BO94" s="25">
        <v>2</v>
      </c>
      <c r="BQ94" s="24" t="s">
        <v>87</v>
      </c>
      <c r="BS94" s="24">
        <f t="shared" ref="BS94:CE94" ca="1" si="30">BS92+BS93-BS95</f>
        <v>1116.6535854550648</v>
      </c>
      <c r="BT94" s="24">
        <f t="shared" ca="1" si="30"/>
        <v>462.30041618584011</v>
      </c>
      <c r="BU94" s="24">
        <f t="shared" ca="1" si="30"/>
        <v>616.79448018963501</v>
      </c>
      <c r="BV94" s="24">
        <f t="shared" ca="1" si="30"/>
        <v>462.97545105250299</v>
      </c>
      <c r="BW94" s="24">
        <f t="shared" ca="1" si="30"/>
        <v>617.69391825417324</v>
      </c>
      <c r="BX94" s="24">
        <f t="shared" ca="1" si="30"/>
        <v>463.64946212204723</v>
      </c>
      <c r="BY94" s="24">
        <f t="shared" ca="1" si="30"/>
        <v>618.59203565188989</v>
      </c>
      <c r="BZ94" s="24">
        <f t="shared" ca="1" si="30"/>
        <v>464.32252475273168</v>
      </c>
      <c r="CA94" s="24">
        <f t="shared" ca="1" si="30"/>
        <v>619.48893112987764</v>
      </c>
      <c r="CB94" s="24">
        <f t="shared" ca="1" si="30"/>
        <v>464.99471136577938</v>
      </c>
      <c r="CC94" s="24">
        <f t="shared" ca="1" si="30"/>
        <v>620.38469958774942</v>
      </c>
      <c r="CD94" s="24">
        <f t="shared" ca="1" si="30"/>
        <v>465.66609156174854</v>
      </c>
      <c r="CE94" s="24">
        <f t="shared" ca="1" si="30"/>
        <v>621.27943223008481</v>
      </c>
    </row>
    <row r="95" spans="67:83" hidden="1" outlineLevel="1">
      <c r="BO95" s="25">
        <v>2</v>
      </c>
      <c r="BQ95" s="24" t="s">
        <v>85</v>
      </c>
      <c r="BR95" s="24">
        <f ca="1">'Weekly BS'!E76</f>
        <v>577.69734660102472</v>
      </c>
      <c r="BS95" s="24">
        <f ca="1">Assumptions!F77/7*(BS98+Assumptions!F66*Variance!BS72-Assumptions!F69*'Weekly BS'!E69*Assumptions!F71)</f>
        <v>0</v>
      </c>
      <c r="BT95" s="24">
        <f ca="1">Assumptions!G77/7*(BT98+Assumptions!G66*Variance!BT72-Assumptions!G69*'Weekly BS'!F69*Assumptions!G71)</f>
        <v>77.05006936430668</v>
      </c>
      <c r="BU95" s="24">
        <f ca="1">Assumptions!H77/7*(BU98+Assumptions!H66*Variance!BU72-Assumptions!H69*'Weekly BS'!G69*Assumptions!H71)</f>
        <v>0</v>
      </c>
      <c r="BV95" s="24">
        <f ca="1">Assumptions!I77/7*(BV98+Assumptions!I66*Variance!BV72-Assumptions!I69*'Weekly BS'!H69*Assumptions!I71)</f>
        <v>77.16257517541716</v>
      </c>
      <c r="BW95" s="24">
        <f ca="1">Assumptions!J77/7*(BW98+Assumptions!J66*Variance!BW72-Assumptions!J69*'Weekly BS'!I69*Assumptions!J71)</f>
        <v>0</v>
      </c>
      <c r="BX95" s="24">
        <f ca="1">Assumptions!K77/7*(BX98+Assumptions!K66*Variance!BX72-Assumptions!K69*'Weekly BS'!J69*Assumptions!K71)</f>
        <v>77.274910353674528</v>
      </c>
      <c r="BY95" s="24">
        <f ca="1">Assumptions!L77/7*(BY98+Assumptions!L66*Variance!BY72-Assumptions!L69*'Weekly BS'!K69*Assumptions!L71)</f>
        <v>0</v>
      </c>
      <c r="BZ95" s="24">
        <f ca="1">Assumptions!M77/7*(BZ98+Assumptions!M66*Variance!BZ72-Assumptions!M69*'Weekly BS'!L69*Assumptions!M71)</f>
        <v>77.387087458788599</v>
      </c>
      <c r="CA95" s="24">
        <f ca="1">Assumptions!N77/7*(CA98+Assumptions!N66*Variance!CA72-Assumptions!N69*'Weekly BS'!M69*Assumptions!N71)</f>
        <v>0</v>
      </c>
      <c r="CB95" s="24">
        <f ca="1">Assumptions!O77/7*(CB98+Assumptions!O66*Variance!CB72-Assumptions!O69*'Weekly BS'!N69*Assumptions!O71)</f>
        <v>77.499118560963225</v>
      </c>
      <c r="CC95" s="24">
        <f ca="1">Assumptions!P77/7*(CC98+Assumptions!P66*Variance!CC72-Assumptions!P69*'Weekly BS'!O69*Assumptions!P71)</f>
        <v>0</v>
      </c>
      <c r="CD95" s="24">
        <f ca="1">Assumptions!Q77/7*(CD98+Assumptions!Q66*Variance!CD72-Assumptions!Q69*'Weekly BS'!P69*Assumptions!Q71)</f>
        <v>77.611015260291424</v>
      </c>
      <c r="CE95" s="24">
        <f ca="1">Assumptions!R77/7*(CE98+Assumptions!R66*Variance!CE72-Assumptions!R69*'Weekly BS'!Q69*Assumptions!R71)</f>
        <v>0</v>
      </c>
    </row>
    <row r="96" spans="67:83" hidden="1" outlineLevel="1">
      <c r="BO96" s="25">
        <v>2</v>
      </c>
    </row>
    <row r="97" spans="9:83" hidden="1" outlineLevel="1">
      <c r="BO97" s="25">
        <v>2</v>
      </c>
      <c r="BQ97" s="24" t="s">
        <v>139</v>
      </c>
      <c r="BS97" s="24">
        <f ca="1">Assumptions!F69*'Weekly BS'!E69*Assumptions!F70</f>
        <v>27.942822210872386</v>
      </c>
      <c r="BT97" s="24">
        <f ca="1">Assumptions!G69*'Weekly BS'!F69*Assumptions!G70</f>
        <v>27.87349301033737</v>
      </c>
      <c r="BU97" s="24">
        <f ca="1">Assumptions!H69*'Weekly BS'!G69*Assumptions!H70</f>
        <v>27.805881766101095</v>
      </c>
      <c r="BV97" s="24">
        <f ca="1">Assumptions!I69*'Weekly BS'!H69*Assumptions!I70</f>
        <v>27.739954343351123</v>
      </c>
      <c r="BW97" s="24">
        <f ca="1">Assumptions!J69*'Weekly BS'!I69*Assumptions!J70</f>
        <v>27.675677290123115</v>
      </c>
      <c r="BX97" s="24">
        <f ca="1">Assumptions!K69*'Weekly BS'!J69*Assumptions!K70</f>
        <v>27.613017823643982</v>
      </c>
      <c r="BY97" s="24">
        <f ca="1">Assumptions!L69*'Weekly BS'!K69*Assumptions!L70</f>
        <v>27.551943816948128</v>
      </c>
      <c r="BZ97" s="24">
        <f ca="1">Assumptions!M69*'Weekly BS'!L69*Assumptions!M70</f>
        <v>27.492423785761424</v>
      </c>
      <c r="CA97" s="24">
        <f ca="1">Assumptions!N69*'Weekly BS'!M69*Assumptions!N70</f>
        <v>27.434426875647482</v>
      </c>
      <c r="CB97" s="24">
        <f ca="1">Assumptions!O69*'Weekly BS'!N69*Assumptions!O70</f>
        <v>27.377922849411</v>
      </c>
      <c r="CC97" s="24">
        <f ca="1">Assumptions!P69*'Weekly BS'!O69*Assumptions!P70</f>
        <v>27.322882074753032</v>
      </c>
      <c r="CD97" s="24">
        <f ca="1">Assumptions!Q69*'Weekly BS'!P69*Assumptions!Q70</f>
        <v>27.269275512173181</v>
      </c>
      <c r="CE97" s="24">
        <f ca="1">Assumptions!R69*'Weekly BS'!Q69*Assumptions!R70</f>
        <v>27.217074703113731</v>
      </c>
    </row>
    <row r="98" spans="9:83" hidden="1" outlineLevel="1">
      <c r="BO98" s="25">
        <v>2</v>
      </c>
      <c r="BQ98" s="24" t="s">
        <v>86</v>
      </c>
      <c r="BS98" s="24">
        <f ca="1">Assumptions!F65*Variance!BS100</f>
        <v>417.72991460901403</v>
      </c>
      <c r="BT98" s="24">
        <f ca="1">Assumptions!G65*Variance!BT100</f>
        <v>418.01268562813402</v>
      </c>
      <c r="BU98" s="24">
        <f ca="1">Assumptions!H65*Variance!BU100</f>
        <v>418.29564806148227</v>
      </c>
      <c r="BV98" s="24">
        <f ca="1">Assumptions!I65*Variance!BV100</f>
        <v>418.57880203863152</v>
      </c>
      <c r="BW98" s="24">
        <f ca="1">Assumptions!J65*Variance!BW100</f>
        <v>418.86214768924231</v>
      </c>
      <c r="BX98" s="24">
        <f ca="1">Assumptions!K65*Variance!BX100</f>
        <v>419.14568514306268</v>
      </c>
      <c r="BY98" s="24">
        <f ca="1">Assumptions!L65*Variance!BY100</f>
        <v>419.42941452992869</v>
      </c>
      <c r="BZ98" s="24">
        <f ca="1">Assumptions!M65*Variance!BZ100</f>
        <v>419.71333597976434</v>
      </c>
      <c r="CA98" s="24">
        <f ca="1">Assumptions!N65*Variance!CA100</f>
        <v>419.99744962258143</v>
      </c>
      <c r="CB98" s="24">
        <f ca="1">Assumptions!O65*Variance!CB100</f>
        <v>420.28175558847971</v>
      </c>
      <c r="CC98" s="24">
        <f ca="1">Assumptions!P65*Variance!CC100</f>
        <v>420.56625400764733</v>
      </c>
      <c r="CD98" s="24">
        <f ca="1">Assumptions!Q65*Variance!CD100</f>
        <v>420.85094501036014</v>
      </c>
      <c r="CE98" s="24">
        <f ca="1">Assumptions!R65*Variance!CE100</f>
        <v>421.13582872698254</v>
      </c>
    </row>
    <row r="99" spans="9:83" hidden="1" outlineLevel="1">
      <c r="BO99" s="25">
        <v>2</v>
      </c>
      <c r="BQ99" s="24" t="s">
        <v>102</v>
      </c>
      <c r="BS99" s="24">
        <f t="shared" ref="BS99:CE99" ca="1" si="31">BS100-BS97-BS98</f>
        <v>424.59791861555959</v>
      </c>
      <c r="BT99" s="24">
        <f t="shared" ca="1" si="31"/>
        <v>424.97358308680782</v>
      </c>
      <c r="BU99" s="24">
        <f t="shared" ca="1" si="31"/>
        <v>425.34773696717144</v>
      </c>
      <c r="BV99" s="24">
        <f t="shared" ca="1" si="31"/>
        <v>425.72041453183311</v>
      </c>
      <c r="BW99" s="24">
        <f t="shared" ca="1" si="31"/>
        <v>426.09164937322282</v>
      </c>
      <c r="BX99" s="24">
        <f t="shared" ca="1" si="31"/>
        <v>426.46147441467394</v>
      </c>
      <c r="BY99" s="24">
        <f t="shared" ca="1" si="31"/>
        <v>426.82992192380806</v>
      </c>
      <c r="BZ99" s="24">
        <f t="shared" ca="1" si="31"/>
        <v>427.19702352565002</v>
      </c>
      <c r="CA99" s="24">
        <f t="shared" ca="1" si="31"/>
        <v>427.56281021548244</v>
      </c>
      <c r="CB99" s="24">
        <f t="shared" ca="1" si="31"/>
        <v>427.92731237144204</v>
      </c>
      <c r="CC99" s="24">
        <f t="shared" ca="1" si="31"/>
        <v>428.29055976686493</v>
      </c>
      <c r="CD99" s="24">
        <f t="shared" ca="1" si="31"/>
        <v>428.65258158238368</v>
      </c>
      <c r="CE99" s="24">
        <f t="shared" ca="1" si="31"/>
        <v>429.01340641778398</v>
      </c>
    </row>
    <row r="100" spans="9:83" hidden="1" outlineLevel="1">
      <c r="BO100" s="25">
        <v>2</v>
      </c>
      <c r="BQ100" s="24" t="s">
        <v>100</v>
      </c>
      <c r="BS100" s="24">
        <f ca="1">BS72*Assumptions!F64</f>
        <v>870.27065543544597</v>
      </c>
      <c r="BT100" s="24">
        <f ca="1">BT72*Assumptions!G64</f>
        <v>870.85976172527921</v>
      </c>
      <c r="BU100" s="24">
        <f ca="1">BU72*Assumptions!H64</f>
        <v>871.44926679475475</v>
      </c>
      <c r="BV100" s="24">
        <f ca="1">BV72*Assumptions!I64</f>
        <v>872.03917091381572</v>
      </c>
      <c r="BW100" s="24">
        <f ca="1">BW72*Assumptions!J64</f>
        <v>872.6294743525882</v>
      </c>
      <c r="BX100" s="24">
        <f ca="1">BX72*Assumptions!K64</f>
        <v>873.22017738138061</v>
      </c>
      <c r="BY100" s="24">
        <f ca="1">BY72*Assumptions!L64</f>
        <v>873.81128027068485</v>
      </c>
      <c r="BZ100" s="24">
        <f ca="1">BZ72*Assumptions!M64</f>
        <v>874.40278329117575</v>
      </c>
      <c r="CA100" s="24">
        <f ca="1">CA72*Assumptions!N64</f>
        <v>874.9946867137113</v>
      </c>
      <c r="CB100" s="24">
        <f ca="1">CB72*Assumptions!O64</f>
        <v>875.58699080933275</v>
      </c>
      <c r="CC100" s="24">
        <f ca="1">CC72*Assumptions!P64</f>
        <v>876.17969584926527</v>
      </c>
      <c r="CD100" s="24">
        <f ca="1">CD72*Assumptions!Q64</f>
        <v>876.77280210491699</v>
      </c>
      <c r="CE100" s="24">
        <f ca="1">CE72*Assumptions!R64</f>
        <v>877.3663098478803</v>
      </c>
    </row>
    <row r="101" spans="9:83" hidden="1" outlineLevel="1">
      <c r="I101" s="50"/>
      <c r="J101" s="33"/>
      <c r="K101" s="33"/>
    </row>
    <row r="102" spans="9:83" hidden="1" outlineLevel="1">
      <c r="I102" s="50"/>
      <c r="J102" s="33"/>
      <c r="K102" s="33"/>
    </row>
    <row r="103" spans="9:83" hidden="1" outlineLevel="1">
      <c r="I103" s="50"/>
      <c r="J103" s="33"/>
      <c r="K103" s="33"/>
    </row>
    <row r="104" spans="9:83" hidden="1" outlineLevel="1">
      <c r="I104" s="50"/>
      <c r="J104" s="33"/>
      <c r="K104" s="33"/>
    </row>
    <row r="105" spans="9:83" hidden="1" outlineLevel="1">
      <c r="I105" s="50"/>
      <c r="J105" s="33"/>
      <c r="K105" s="33"/>
    </row>
    <row r="106" spans="9:83" hidden="1" outlineLevel="1">
      <c r="I106" s="50"/>
      <c r="J106" s="33"/>
      <c r="K106" s="33"/>
    </row>
    <row r="107" spans="9:83" hidden="1" outlineLevel="1">
      <c r="I107" s="50"/>
      <c r="J107" s="33"/>
      <c r="K107" s="33"/>
    </row>
    <row r="108" spans="9:83" hidden="1" outlineLevel="1">
      <c r="I108" s="50"/>
      <c r="J108" s="33"/>
      <c r="K108" s="33"/>
    </row>
    <row r="109" spans="9:83" hidden="1" outlineLevel="1">
      <c r="I109" s="50"/>
      <c r="J109" s="33"/>
      <c r="K109" s="33"/>
    </row>
    <row r="110" spans="9:83" hidden="1" outlineLevel="1">
      <c r="I110" s="50"/>
      <c r="J110" s="33"/>
      <c r="K110" s="33"/>
    </row>
    <row r="111" spans="9:83" hidden="1" outlineLevel="1">
      <c r="I111" s="50"/>
      <c r="J111" s="33"/>
      <c r="K111" s="33"/>
    </row>
    <row r="112" spans="9:83" hidden="1" outlineLevel="1">
      <c r="I112" s="50"/>
      <c r="J112" s="33"/>
      <c r="K112" s="33"/>
    </row>
    <row r="113" spans="1:83" hidden="1" outlineLevel="1">
      <c r="I113" s="50"/>
      <c r="J113" s="33"/>
      <c r="K113" s="33"/>
    </row>
    <row r="114" spans="1:83" hidden="1" outlineLevel="1">
      <c r="I114" s="50"/>
      <c r="J114" s="33"/>
      <c r="K114" s="33"/>
    </row>
    <row r="115" spans="1:83" hidden="1" outlineLevel="1">
      <c r="I115" s="50"/>
      <c r="J115" s="33"/>
      <c r="K115" s="33"/>
    </row>
    <row r="116" spans="1:83" collapsed="1">
      <c r="I116" s="50"/>
      <c r="J116" s="33"/>
      <c r="K116" s="33"/>
    </row>
    <row r="117" spans="1:83">
      <c r="A117" s="23" t="s">
        <v>4</v>
      </c>
      <c r="I117" s="50"/>
      <c r="J117" s="33"/>
      <c r="K117" s="33"/>
      <c r="AU117" s="23" t="s">
        <v>4</v>
      </c>
      <c r="BN117" s="23" t="s">
        <v>4</v>
      </c>
    </row>
    <row r="118" spans="1:83">
      <c r="B118" s="25">
        <v>3</v>
      </c>
      <c r="C118" s="40" t="s">
        <v>153</v>
      </c>
      <c r="D118" s="33"/>
      <c r="E118" s="38"/>
      <c r="F118" s="50"/>
      <c r="G118" s="33"/>
      <c r="H118" s="51"/>
      <c r="I118" s="50"/>
      <c r="J118" s="33"/>
      <c r="K118" s="51"/>
      <c r="L118" s="50"/>
      <c r="M118" s="33"/>
      <c r="N118" s="51"/>
      <c r="O118" s="50"/>
      <c r="P118" s="33"/>
      <c r="Q118" s="51"/>
      <c r="R118" s="50"/>
      <c r="S118" s="33"/>
      <c r="T118" s="51"/>
      <c r="U118" s="50"/>
      <c r="V118" s="33"/>
      <c r="W118" s="51"/>
      <c r="X118" s="50"/>
      <c r="Y118" s="33"/>
      <c r="Z118" s="51"/>
      <c r="AA118" s="50"/>
      <c r="AB118" s="33"/>
      <c r="AC118" s="51"/>
      <c r="AD118" s="50"/>
      <c r="AE118" s="33"/>
      <c r="AF118" s="51"/>
      <c r="AG118" s="50"/>
      <c r="AH118" s="33"/>
      <c r="AI118" s="51"/>
      <c r="AJ118" s="50"/>
      <c r="AK118" s="33"/>
      <c r="AL118" s="51"/>
      <c r="AM118" s="50"/>
      <c r="AN118" s="33"/>
      <c r="AO118" s="51"/>
      <c r="AP118" s="50"/>
      <c r="AQ118" s="33"/>
      <c r="AR118" s="51"/>
      <c r="AV118" s="25">
        <v>3</v>
      </c>
      <c r="AW118" s="40" t="s">
        <v>153</v>
      </c>
      <c r="AX118" s="33"/>
      <c r="AY118" s="38"/>
      <c r="AZ118" s="33"/>
      <c r="BA118" s="33"/>
      <c r="BB118" s="33"/>
      <c r="BC118" s="33"/>
      <c r="BD118" s="33"/>
      <c r="BE118" s="33"/>
      <c r="BO118" s="25">
        <v>3</v>
      </c>
      <c r="BP118" s="40" t="s">
        <v>153</v>
      </c>
      <c r="BQ118" s="33"/>
      <c r="BR118" s="38"/>
      <c r="BS118" s="33"/>
      <c r="BT118" s="33"/>
      <c r="BU118" s="33"/>
      <c r="BV118" s="33"/>
      <c r="BW118" s="33"/>
      <c r="BX118" s="33"/>
    </row>
    <row r="119" spans="1:83" s="52" customFormat="1">
      <c r="B119" s="25">
        <v>3</v>
      </c>
      <c r="C119" s="54"/>
      <c r="D119" s="55" t="s">
        <v>93</v>
      </c>
      <c r="E119" s="56"/>
      <c r="F119" s="57" t="str">
        <f>IF(AZ119="NA   ","NA   ",AZ119)</f>
        <v xml:space="preserve">NA   </v>
      </c>
      <c r="G119" s="58" t="str">
        <f>IF(AZ119="NA   ","NA   ",BS119)</f>
        <v xml:space="preserve">NA   </v>
      </c>
      <c r="H119" s="59" t="str">
        <f>IF(F119="NA   ","NA   ",F119-G119)</f>
        <v xml:space="preserve">NA   </v>
      </c>
      <c r="I119" s="57" t="str">
        <f>IF(BA119="NA   ","NA   ",BA119)</f>
        <v xml:space="preserve">NA   </v>
      </c>
      <c r="J119" s="58" t="str">
        <f>IF(BA119="NA   ","NA   ",BT119)</f>
        <v xml:space="preserve">NA   </v>
      </c>
      <c r="K119" s="59" t="str">
        <f>IF(I119="NA   ","NA   ",I119-J119)</f>
        <v xml:space="preserve">NA   </v>
      </c>
      <c r="L119" s="57" t="str">
        <f>IF(BB119="NA   ","NA   ",BB119)</f>
        <v xml:space="preserve">NA   </v>
      </c>
      <c r="M119" s="58" t="str">
        <f>IF(BB119="NA   ","NA   ",BU119)</f>
        <v xml:space="preserve">NA   </v>
      </c>
      <c r="N119" s="59" t="str">
        <f>IF(L119="NA   ","NA   ",L119-M119)</f>
        <v xml:space="preserve">NA   </v>
      </c>
      <c r="O119" s="57" t="str">
        <f>IF(BC119="NA   ","NA   ",BC119)</f>
        <v xml:space="preserve">NA   </v>
      </c>
      <c r="P119" s="58" t="str">
        <f>IF(BC119="NA   ","NA   ",BV119)</f>
        <v xml:space="preserve">NA   </v>
      </c>
      <c r="Q119" s="59" t="str">
        <f>IF(O119="NA   ","NA   ",O119-P119)</f>
        <v xml:space="preserve">NA   </v>
      </c>
      <c r="R119" s="57" t="str">
        <f>IF(BD119="NA   ","NA   ",BD119)</f>
        <v xml:space="preserve">NA   </v>
      </c>
      <c r="S119" s="58" t="str">
        <f>IF(BD119="NA   ","NA   ",BW119)</f>
        <v xml:space="preserve">NA   </v>
      </c>
      <c r="T119" s="59" t="str">
        <f>IF(R119="NA   ","NA   ",R119-S119)</f>
        <v xml:space="preserve">NA   </v>
      </c>
      <c r="U119" s="57" t="str">
        <f>IF(BE119="NA   ","NA   ",BE119)</f>
        <v xml:space="preserve">NA   </v>
      </c>
      <c r="V119" s="58" t="str">
        <f>IF(BE119="NA   ","NA   ",BX119)</f>
        <v xml:space="preserve">NA   </v>
      </c>
      <c r="W119" s="59" t="str">
        <f>IF(U119="NA   ","NA   ",U119-V119)</f>
        <v xml:space="preserve">NA   </v>
      </c>
      <c r="X119" s="57" t="str">
        <f>IF(BF119="NA   ","NA   ",BF119)</f>
        <v xml:space="preserve">NA   </v>
      </c>
      <c r="Y119" s="58" t="str">
        <f>IF(BF119="NA   ","NA   ",BY119)</f>
        <v xml:space="preserve">NA   </v>
      </c>
      <c r="Z119" s="59" t="str">
        <f>IF(X119="NA   ","NA   ",X119-Y119)</f>
        <v xml:space="preserve">NA   </v>
      </c>
      <c r="AA119" s="57" t="str">
        <f>IF(BG119="NA   ","NA   ",BG119)</f>
        <v xml:space="preserve">NA   </v>
      </c>
      <c r="AB119" s="58" t="str">
        <f>IF(BG119="NA   ","NA   ",BZ119)</f>
        <v xml:space="preserve">NA   </v>
      </c>
      <c r="AC119" s="59" t="str">
        <f>IF(AA119="NA   ","NA   ",AA119-AB119)</f>
        <v xml:space="preserve">NA   </v>
      </c>
      <c r="AD119" s="57" t="str">
        <f>IF(BH119="NA   ","NA   ",BH119)</f>
        <v xml:space="preserve">NA   </v>
      </c>
      <c r="AE119" s="58" t="str">
        <f>IF(BH119="NA   ","NA   ",CA119)</f>
        <v xml:space="preserve">NA   </v>
      </c>
      <c r="AF119" s="59" t="str">
        <f>IF(AD119="NA   ","NA   ",AD119-AE119)</f>
        <v xml:space="preserve">NA   </v>
      </c>
      <c r="AG119" s="57" t="str">
        <f>IF(BI119="NA   ","NA   ",BI119)</f>
        <v xml:space="preserve">NA   </v>
      </c>
      <c r="AH119" s="58" t="str">
        <f>IF(BI119="NA   ","NA   ",CB119)</f>
        <v xml:space="preserve">NA   </v>
      </c>
      <c r="AI119" s="59" t="str">
        <f>IF(AG119="NA   ","NA   ",AG119-AH119)</f>
        <v xml:space="preserve">NA   </v>
      </c>
      <c r="AJ119" s="57" t="str">
        <f>IF(BJ119="NA   ","NA   ",BJ119)</f>
        <v xml:space="preserve">NA   </v>
      </c>
      <c r="AK119" s="58" t="str">
        <f>IF(BJ119="NA   ","NA   ",CB119)</f>
        <v xml:space="preserve">NA   </v>
      </c>
      <c r="AL119" s="59" t="str">
        <f>IF(AJ119="NA   ","NA   ",AJ119-AK119)</f>
        <v xml:space="preserve">NA   </v>
      </c>
      <c r="AM119" s="57" t="str">
        <f>IF(BK119="NA   ","NA   ",BK119)</f>
        <v xml:space="preserve">NA   </v>
      </c>
      <c r="AN119" s="58" t="str">
        <f>IF(BK119="NA   ","NA   ",CC119)</f>
        <v xml:space="preserve">NA   </v>
      </c>
      <c r="AO119" s="59" t="str">
        <f>IF(AM119="NA   ","NA   ",AM119-AN119)</f>
        <v xml:space="preserve">NA   </v>
      </c>
      <c r="AP119" s="57" t="str">
        <f>IF(BL119="NA   ","NA   ",BL119)</f>
        <v xml:space="preserve">NA   </v>
      </c>
      <c r="AQ119" s="58" t="str">
        <f>IF(BL119="NA   ","NA   ",CD119)</f>
        <v xml:space="preserve">NA   </v>
      </c>
      <c r="AR119" s="59" t="str">
        <f>IF(AP119="NA   ","NA   ",AP119-AQ119)</f>
        <v xml:space="preserve">NA   </v>
      </c>
      <c r="AS119" s="55"/>
      <c r="AV119" s="25">
        <v>3</v>
      </c>
      <c r="AW119" s="54"/>
      <c r="AX119" s="55" t="s">
        <v>93</v>
      </c>
      <c r="AY119" s="56"/>
      <c r="AZ119" s="58" t="str">
        <f>IF(AND(qtr&gt;=$AV119,week&gt;=AZ$2),'Weekly CFS'!F119,"NA   ")</f>
        <v xml:space="preserve">NA   </v>
      </c>
      <c r="BA119" s="58" t="str">
        <f>IF(AND(qtr&gt;=$AV119,week&gt;=BA$2),'Weekly CFS'!G119,"NA   ")</f>
        <v xml:space="preserve">NA   </v>
      </c>
      <c r="BB119" s="58" t="str">
        <f>IF(AND(qtr&gt;=$AV119,week&gt;=BB$2),'Weekly CFS'!H119,"NA   ")</f>
        <v xml:space="preserve">NA   </v>
      </c>
      <c r="BC119" s="58" t="str">
        <f>IF(AND(qtr&gt;=$AV119,week&gt;=BC$2),'Weekly CFS'!I119,"NA   ")</f>
        <v xml:space="preserve">NA   </v>
      </c>
      <c r="BD119" s="58" t="str">
        <f>IF(AND(qtr&gt;=$AV119,week&gt;=BD$2),'Weekly CFS'!J119,"NA   ")</f>
        <v xml:space="preserve">NA   </v>
      </c>
      <c r="BE119" s="58" t="str">
        <f>IF(AND(qtr&gt;=$AV119,week&gt;=BE$2),'Weekly CFS'!K119,"NA   ")</f>
        <v xml:space="preserve">NA   </v>
      </c>
      <c r="BF119" s="58" t="str">
        <f>IF(AND(qtr&gt;=$AV119,week&gt;=BF$2),'Weekly CFS'!L119,"NA   ")</f>
        <v xml:space="preserve">NA   </v>
      </c>
      <c r="BG119" s="58" t="str">
        <f>IF(AND(qtr&gt;=$AV119,week&gt;=BG$2),'Weekly CFS'!M119,"NA   ")</f>
        <v xml:space="preserve">NA   </v>
      </c>
      <c r="BH119" s="58" t="str">
        <f>IF(AND(qtr&gt;=$AV119,week&gt;=BH$2),'Weekly CFS'!N119,"NA   ")</f>
        <v xml:space="preserve">NA   </v>
      </c>
      <c r="BI119" s="58" t="str">
        <f>IF(AND(qtr&gt;=$AV119,week&gt;=BI$2),'Weekly CFS'!O119,"NA   ")</f>
        <v xml:space="preserve">NA   </v>
      </c>
      <c r="BJ119" s="58" t="str">
        <f>IF(AND(qtr&gt;=$AV119,week&gt;=BJ$2),'Weekly CFS'!P119,"NA   ")</f>
        <v xml:space="preserve">NA   </v>
      </c>
      <c r="BK119" s="58" t="str">
        <f>IF(AND(qtr&gt;=$AV119,week&gt;=BK$2),'Weekly CFS'!Q119,"NA   ")</f>
        <v xml:space="preserve">NA   </v>
      </c>
      <c r="BL119" s="58" t="str">
        <f>IF(AND(qtr&gt;=$AV119,week&gt;=BL$2),'Weekly CFS'!R119,"NA   ")</f>
        <v xml:space="preserve">NA   </v>
      </c>
      <c r="BO119" s="53">
        <v>3</v>
      </c>
      <c r="BP119" s="54"/>
      <c r="BQ119" s="55" t="s">
        <v>93</v>
      </c>
      <c r="BR119" s="56"/>
      <c r="BS119" s="55">
        <f ca="1">BS134</f>
        <v>1091.2410421341658</v>
      </c>
      <c r="BT119" s="55">
        <f t="shared" ref="BT119:CE119" ca="1" si="32">BT134</f>
        <v>1091.9344646560971</v>
      </c>
      <c r="BU119" s="55">
        <f t="shared" ca="1" si="32"/>
        <v>1092.6258424961857</v>
      </c>
      <c r="BV119" s="55">
        <f t="shared" ca="1" si="32"/>
        <v>1093.3154534255809</v>
      </c>
      <c r="BW119" s="55">
        <f t="shared" ca="1" si="32"/>
        <v>1094.003543883048</v>
      </c>
      <c r="BX119" s="55">
        <f t="shared" ca="1" si="32"/>
        <v>1094.690332512512</v>
      </c>
      <c r="BY119" s="55">
        <f t="shared" ca="1" si="32"/>
        <v>1095.3760133012022</v>
      </c>
      <c r="BZ119" s="55">
        <f t="shared" ca="1" si="32"/>
        <v>1096.0607583634917</v>
      </c>
      <c r="CA119" s="55">
        <f t="shared" ca="1" si="32"/>
        <v>1096.7447204104303</v>
      </c>
      <c r="CB119" s="55">
        <f t="shared" ca="1" si="32"/>
        <v>1097.4280349404612</v>
      </c>
      <c r="CC119" s="55">
        <f t="shared" ca="1" si="32"/>
        <v>1098.1108221827963</v>
      </c>
      <c r="CD119" s="55">
        <f t="shared" ca="1" si="32"/>
        <v>1098.7931888213798</v>
      </c>
      <c r="CE119" s="55">
        <f t="shared" ca="1" si="32"/>
        <v>1099.4752295242115</v>
      </c>
    </row>
    <row r="120" spans="1:83" s="52" customFormat="1">
      <c r="B120" s="25">
        <v>3</v>
      </c>
      <c r="C120" s="54"/>
      <c r="D120" s="55" t="s">
        <v>78</v>
      </c>
      <c r="E120" s="56"/>
      <c r="F120" s="57" t="str">
        <f>IF(AZ120="NA   ","NA   ",AZ120)</f>
        <v xml:space="preserve">NA   </v>
      </c>
      <c r="G120" s="58" t="str">
        <f>IF(AZ120="NA   ","NA   ",BS120)</f>
        <v xml:space="preserve">NA   </v>
      </c>
      <c r="H120" s="59" t="str">
        <f>IF(F120="NA   ","NA   ",F120-G120)</f>
        <v xml:space="preserve">NA   </v>
      </c>
      <c r="I120" s="57" t="str">
        <f>IF(BA120="NA   ","NA   ",BA120)</f>
        <v xml:space="preserve">NA   </v>
      </c>
      <c r="J120" s="58" t="str">
        <f>IF(BA120="NA   ","NA   ",BT120)</f>
        <v xml:space="preserve">NA   </v>
      </c>
      <c r="K120" s="59" t="str">
        <f>IF(I120="NA   ","NA   ",I120-J120)</f>
        <v xml:space="preserve">NA   </v>
      </c>
      <c r="L120" s="57" t="str">
        <f>IF(BB120="NA   ","NA   ",BB120)</f>
        <v xml:space="preserve">NA   </v>
      </c>
      <c r="M120" s="58" t="str">
        <f>IF(BB120="NA   ","NA   ",BU120)</f>
        <v xml:space="preserve">NA   </v>
      </c>
      <c r="N120" s="59" t="str">
        <f>IF(L120="NA   ","NA   ",L120-M120)</f>
        <v xml:space="preserve">NA   </v>
      </c>
      <c r="O120" s="57" t="str">
        <f>IF(BC120="NA   ","NA   ",BC120)</f>
        <v xml:space="preserve">NA   </v>
      </c>
      <c r="P120" s="58" t="str">
        <f>IF(BC120="NA   ","NA   ",BV120)</f>
        <v xml:space="preserve">NA   </v>
      </c>
      <c r="Q120" s="59" t="str">
        <f>IF(O120="NA   ","NA   ",O120-P120)</f>
        <v xml:space="preserve">NA   </v>
      </c>
      <c r="R120" s="57" t="str">
        <f>IF(BD120="NA   ","NA   ",BD120)</f>
        <v xml:space="preserve">NA   </v>
      </c>
      <c r="S120" s="58" t="str">
        <f>IF(BD120="NA   ","NA   ",BW120)</f>
        <v xml:space="preserve">NA   </v>
      </c>
      <c r="T120" s="59" t="str">
        <f>IF(R120="NA   ","NA   ",R120-S120)</f>
        <v xml:space="preserve">NA   </v>
      </c>
      <c r="U120" s="57" t="str">
        <f>IF(BE120="NA   ","NA   ",BE120)</f>
        <v xml:space="preserve">NA   </v>
      </c>
      <c r="V120" s="58" t="str">
        <f>IF(BE120="NA   ","NA   ",BX120)</f>
        <v xml:space="preserve">NA   </v>
      </c>
      <c r="W120" s="59" t="str">
        <f>IF(U120="NA   ","NA   ",U120-V120)</f>
        <v xml:space="preserve">NA   </v>
      </c>
      <c r="X120" s="57" t="str">
        <f>IF(BF120="NA   ","NA   ",BF120)</f>
        <v xml:space="preserve">NA   </v>
      </c>
      <c r="Y120" s="58" t="str">
        <f>IF(BF120="NA   ","NA   ",BY120)</f>
        <v xml:space="preserve">NA   </v>
      </c>
      <c r="Z120" s="59" t="str">
        <f>IF(X120="NA   ","NA   ",X120-Y120)</f>
        <v xml:space="preserve">NA   </v>
      </c>
      <c r="AA120" s="57" t="str">
        <f>IF(BG120="NA   ","NA   ",BG120)</f>
        <v xml:space="preserve">NA   </v>
      </c>
      <c r="AB120" s="58" t="str">
        <f>IF(BG120="NA   ","NA   ",BZ120)</f>
        <v xml:space="preserve">NA   </v>
      </c>
      <c r="AC120" s="59" t="str">
        <f>IF(AA120="NA   ","NA   ",AA120-AB120)</f>
        <v xml:space="preserve">NA   </v>
      </c>
      <c r="AD120" s="57" t="str">
        <f>IF(BH120="NA   ","NA   ",BH120)</f>
        <v xml:space="preserve">NA   </v>
      </c>
      <c r="AE120" s="58" t="str">
        <f>IF(BH120="NA   ","NA   ",CA120)</f>
        <v xml:space="preserve">NA   </v>
      </c>
      <c r="AF120" s="59" t="str">
        <f>IF(AD120="NA   ","NA   ",AD120-AE120)</f>
        <v xml:space="preserve">NA   </v>
      </c>
      <c r="AG120" s="57" t="str">
        <f>IF(BI120="NA   ","NA   ",BI120)</f>
        <v xml:space="preserve">NA   </v>
      </c>
      <c r="AH120" s="58" t="str">
        <f>IF(BI120="NA   ","NA   ",CB120)</f>
        <v xml:space="preserve">NA   </v>
      </c>
      <c r="AI120" s="59" t="str">
        <f>IF(AG120="NA   ","NA   ",AG120-AH120)</f>
        <v xml:space="preserve">NA   </v>
      </c>
      <c r="AJ120" s="57" t="str">
        <f>IF(BJ120="NA   ","NA   ",BJ120)</f>
        <v xml:space="preserve">NA   </v>
      </c>
      <c r="AK120" s="58" t="str">
        <f>IF(BJ120="NA   ","NA   ",CB120)</f>
        <v xml:space="preserve">NA   </v>
      </c>
      <c r="AL120" s="59" t="str">
        <f>IF(AJ120="NA   ","NA   ",AJ120-AK120)</f>
        <v xml:space="preserve">NA   </v>
      </c>
      <c r="AM120" s="57" t="str">
        <f>IF(BK120="NA   ","NA   ",BK120)</f>
        <v xml:space="preserve">NA   </v>
      </c>
      <c r="AN120" s="58" t="str">
        <f>IF(BK120="NA   ","NA   ",CC120)</f>
        <v xml:space="preserve">NA   </v>
      </c>
      <c r="AO120" s="59" t="str">
        <f>IF(AM120="NA   ","NA   ",AM120-AN120)</f>
        <v xml:space="preserve">NA   </v>
      </c>
      <c r="AP120" s="57" t="str">
        <f>IF(BL120="NA   ","NA   ",BL120)</f>
        <v xml:space="preserve">NA   </v>
      </c>
      <c r="AQ120" s="58" t="str">
        <f>IF(BL120="NA   ","NA   ",CD120)</f>
        <v xml:space="preserve">NA   </v>
      </c>
      <c r="AR120" s="59" t="str">
        <f>IF(AP120="NA   ","NA   ",AP120-AQ120)</f>
        <v xml:space="preserve">NA   </v>
      </c>
      <c r="AS120" s="55"/>
      <c r="AV120" s="25">
        <v>3</v>
      </c>
      <c r="AW120" s="54"/>
      <c r="AX120" s="55" t="s">
        <v>78</v>
      </c>
      <c r="AY120" s="56"/>
      <c r="AZ120" s="58" t="str">
        <f>IF(AND(qtr&gt;=$AV120,week&gt;=AZ$2),'Weekly CFS'!F126,"NA   ")</f>
        <v xml:space="preserve">NA   </v>
      </c>
      <c r="BA120" s="58" t="str">
        <f>IF(AND(qtr&gt;=$AV120,week&gt;=BA$2),'Weekly CFS'!G126,"NA   ")</f>
        <v xml:space="preserve">NA   </v>
      </c>
      <c r="BB120" s="58" t="str">
        <f>IF(AND(qtr&gt;=$AV120,week&gt;=BB$2),'Weekly CFS'!H126,"NA   ")</f>
        <v xml:space="preserve">NA   </v>
      </c>
      <c r="BC120" s="58" t="str">
        <f>IF(AND(qtr&gt;=$AV120,week&gt;=BC$2),'Weekly CFS'!I126,"NA   ")</f>
        <v xml:space="preserve">NA   </v>
      </c>
      <c r="BD120" s="58" t="str">
        <f>IF(AND(qtr&gt;=$AV120,week&gt;=BD$2),'Weekly CFS'!J126,"NA   ")</f>
        <v xml:space="preserve">NA   </v>
      </c>
      <c r="BE120" s="58" t="str">
        <f>IF(AND(qtr&gt;=$AV120,week&gt;=BE$2),'Weekly CFS'!K126,"NA   ")</f>
        <v xml:space="preserve">NA   </v>
      </c>
      <c r="BF120" s="58" t="str">
        <f>IF(AND(qtr&gt;=$AV120,week&gt;=BF$2),'Weekly CFS'!L126,"NA   ")</f>
        <v xml:space="preserve">NA   </v>
      </c>
      <c r="BG120" s="58" t="str">
        <f>IF(AND(qtr&gt;=$AV120,week&gt;=BG$2),'Weekly CFS'!M126,"NA   ")</f>
        <v xml:space="preserve">NA   </v>
      </c>
      <c r="BH120" s="58" t="str">
        <f>IF(AND(qtr&gt;=$AV120,week&gt;=BH$2),'Weekly CFS'!N126,"NA   ")</f>
        <v xml:space="preserve">NA   </v>
      </c>
      <c r="BI120" s="58" t="str">
        <f>IF(AND(qtr&gt;=$AV120,week&gt;=BI$2),'Weekly CFS'!O126,"NA   ")</f>
        <v xml:space="preserve">NA   </v>
      </c>
      <c r="BJ120" s="58" t="str">
        <f>IF(AND(qtr&gt;=$AV120,week&gt;=BJ$2),'Weekly CFS'!P126,"NA   ")</f>
        <v xml:space="preserve">NA   </v>
      </c>
      <c r="BK120" s="58" t="str">
        <f>IF(AND(qtr&gt;=$AV120,week&gt;=BK$2),'Weekly CFS'!Q126,"NA   ")</f>
        <v xml:space="preserve">NA   </v>
      </c>
      <c r="BL120" s="58" t="str">
        <f>IF(AND(qtr&gt;=$AV120,week&gt;=BL$2),'Weekly CFS'!R126,"NA   ")</f>
        <v xml:space="preserve">NA   </v>
      </c>
      <c r="BO120" s="53">
        <v>3</v>
      </c>
      <c r="BP120" s="54"/>
      <c r="BQ120" s="55" t="s">
        <v>78</v>
      </c>
      <c r="BR120" s="56"/>
      <c r="BS120" s="55">
        <f ca="1">-BS145</f>
        <v>-21.337574414164919</v>
      </c>
      <c r="BT120" s="55">
        <f t="shared" ref="BT120:CE120" ca="1" si="33">-BT145</f>
        <v>-58.589239694792923</v>
      </c>
      <c r="BU120" s="55">
        <f t="shared" ca="1" si="33"/>
        <v>-92.521093799088703</v>
      </c>
      <c r="BV120" s="55">
        <f t="shared" ca="1" si="33"/>
        <v>-123.43149763138354</v>
      </c>
      <c r="BW120" s="55">
        <f t="shared" ca="1" si="33"/>
        <v>-151.59199089295544</v>
      </c>
      <c r="BX120" s="55">
        <f t="shared" ca="1" si="33"/>
        <v>-177.24970346629016</v>
      </c>
      <c r="BY120" s="55">
        <f t="shared" ca="1" si="33"/>
        <v>-200.62954998417808</v>
      </c>
      <c r="BZ120" s="55">
        <f t="shared" ca="1" si="33"/>
        <v>-221.9362270795591</v>
      </c>
      <c r="CA120" s="55">
        <f t="shared" ca="1" si="33"/>
        <v>-241.35603105894552</v>
      </c>
      <c r="CB120" s="55">
        <f t="shared" ca="1" si="33"/>
        <v>-259.05851214666745</v>
      </c>
      <c r="CC120" s="55">
        <f t="shared" ca="1" si="33"/>
        <v>-275.19797999514412</v>
      </c>
      <c r="CD120" s="55">
        <f t="shared" ca="1" si="33"/>
        <v>-289.9148738349013</v>
      </c>
      <c r="CE120" s="55">
        <f t="shared" ca="1" si="33"/>
        <v>-303.33700943550866</v>
      </c>
    </row>
    <row r="121" spans="1:83" s="52" customFormat="1">
      <c r="B121" s="25">
        <v>3</v>
      </c>
      <c r="C121" s="54"/>
      <c r="D121" s="55" t="s">
        <v>83</v>
      </c>
      <c r="E121" s="56"/>
      <c r="F121" s="57" t="str">
        <f>IF(AZ121="NA   ","NA   ",AZ121)</f>
        <v xml:space="preserve">NA   </v>
      </c>
      <c r="G121" s="58" t="str">
        <f>IF(AZ121="NA   ","NA   ",BS121)</f>
        <v xml:space="preserve">NA   </v>
      </c>
      <c r="H121" s="59" t="str">
        <f>IF(F121="NA   ","NA   ",F121-G121)</f>
        <v xml:space="preserve">NA   </v>
      </c>
      <c r="I121" s="57" t="str">
        <f>IF(BA121="NA   ","NA   ",BA121)</f>
        <v xml:space="preserve">NA   </v>
      </c>
      <c r="J121" s="58" t="str">
        <f>IF(BA121="NA   ","NA   ",BT121)</f>
        <v xml:space="preserve">NA   </v>
      </c>
      <c r="K121" s="59" t="str">
        <f>IF(I121="NA   ","NA   ",I121-J121)</f>
        <v xml:space="preserve">NA   </v>
      </c>
      <c r="L121" s="57" t="str">
        <f>IF(BB121="NA   ","NA   ",BB121)</f>
        <v xml:space="preserve">NA   </v>
      </c>
      <c r="M121" s="58" t="str">
        <f>IF(BB121="NA   ","NA   ",BU121)</f>
        <v xml:space="preserve">NA   </v>
      </c>
      <c r="N121" s="59" t="str">
        <f>IF(L121="NA   ","NA   ",L121-M121)</f>
        <v xml:space="preserve">NA   </v>
      </c>
      <c r="O121" s="57" t="str">
        <f>IF(BC121="NA   ","NA   ",BC121)</f>
        <v xml:space="preserve">NA   </v>
      </c>
      <c r="P121" s="58" t="str">
        <f>IF(BC121="NA   ","NA   ",BV121)</f>
        <v xml:space="preserve">NA   </v>
      </c>
      <c r="Q121" s="59" t="str">
        <f>IF(O121="NA   ","NA   ",O121-P121)</f>
        <v xml:space="preserve">NA   </v>
      </c>
      <c r="R121" s="57" t="str">
        <f>IF(BD121="NA   ","NA   ",BD121)</f>
        <v xml:space="preserve">NA   </v>
      </c>
      <c r="S121" s="58" t="str">
        <f>IF(BD121="NA   ","NA   ",BW121)</f>
        <v xml:space="preserve">NA   </v>
      </c>
      <c r="T121" s="59" t="str">
        <f>IF(R121="NA   ","NA   ",R121-S121)</f>
        <v xml:space="preserve">NA   </v>
      </c>
      <c r="U121" s="57" t="str">
        <f>IF(BE121="NA   ","NA   ",BE121)</f>
        <v xml:space="preserve">NA   </v>
      </c>
      <c r="V121" s="58" t="str">
        <f>IF(BE121="NA   ","NA   ",BX121)</f>
        <v xml:space="preserve">NA   </v>
      </c>
      <c r="W121" s="59" t="str">
        <f>IF(U121="NA   ","NA   ",U121-V121)</f>
        <v xml:space="preserve">NA   </v>
      </c>
      <c r="X121" s="57" t="str">
        <f>IF(BF121="NA   ","NA   ",BF121)</f>
        <v xml:space="preserve">NA   </v>
      </c>
      <c r="Y121" s="58" t="str">
        <f>IF(BF121="NA   ","NA   ",BY121)</f>
        <v xml:space="preserve">NA   </v>
      </c>
      <c r="Z121" s="59" t="str">
        <f>IF(X121="NA   ","NA   ",X121-Y121)</f>
        <v xml:space="preserve">NA   </v>
      </c>
      <c r="AA121" s="57" t="str">
        <f>IF(BG121="NA   ","NA   ",BG121)</f>
        <v xml:space="preserve">NA   </v>
      </c>
      <c r="AB121" s="58" t="str">
        <f>IF(BG121="NA   ","NA   ",BZ121)</f>
        <v xml:space="preserve">NA   </v>
      </c>
      <c r="AC121" s="59" t="str">
        <f>IF(AA121="NA   ","NA   ",AA121-AB121)</f>
        <v xml:space="preserve">NA   </v>
      </c>
      <c r="AD121" s="57" t="str">
        <f>IF(BH121="NA   ","NA   ",BH121)</f>
        <v xml:space="preserve">NA   </v>
      </c>
      <c r="AE121" s="58" t="str">
        <f>IF(BH121="NA   ","NA   ",CA121)</f>
        <v xml:space="preserve">NA   </v>
      </c>
      <c r="AF121" s="59" t="str">
        <f>IF(AD121="NA   ","NA   ",AD121-AE121)</f>
        <v xml:space="preserve">NA   </v>
      </c>
      <c r="AG121" s="57" t="str">
        <f>IF(BI121="NA   ","NA   ",BI121)</f>
        <v xml:space="preserve">NA   </v>
      </c>
      <c r="AH121" s="58" t="str">
        <f>IF(BI121="NA   ","NA   ",CB121)</f>
        <v xml:space="preserve">NA   </v>
      </c>
      <c r="AI121" s="59" t="str">
        <f>IF(AG121="NA   ","NA   ",AG121-AH121)</f>
        <v xml:space="preserve">NA   </v>
      </c>
      <c r="AJ121" s="57" t="str">
        <f>IF(BJ121="NA   ","NA   ",BJ121)</f>
        <v xml:space="preserve">NA   </v>
      </c>
      <c r="AK121" s="58" t="str">
        <f>IF(BJ121="NA   ","NA   ",CB121)</f>
        <v xml:space="preserve">NA   </v>
      </c>
      <c r="AL121" s="59" t="str">
        <f>IF(AJ121="NA   ","NA   ",AJ121-AK121)</f>
        <v xml:space="preserve">NA   </v>
      </c>
      <c r="AM121" s="57" t="str">
        <f>IF(BK121="NA   ","NA   ",BK121)</f>
        <v xml:space="preserve">NA   </v>
      </c>
      <c r="AN121" s="58" t="str">
        <f>IF(BK121="NA   ","NA   ",CC121)</f>
        <v xml:space="preserve">NA   </v>
      </c>
      <c r="AO121" s="59" t="str">
        <f>IF(AM121="NA   ","NA   ",AM121-AN121)</f>
        <v xml:space="preserve">NA   </v>
      </c>
      <c r="AP121" s="57" t="str">
        <f>IF(BL121="NA   ","NA   ",BL121)</f>
        <v xml:space="preserve">NA   </v>
      </c>
      <c r="AQ121" s="58" t="str">
        <f>IF(BL121="NA   ","NA   ",CD121)</f>
        <v xml:space="preserve">NA   </v>
      </c>
      <c r="AR121" s="59" t="str">
        <f>IF(AP121="NA   ","NA   ",AP121-AQ121)</f>
        <v xml:space="preserve">NA   </v>
      </c>
      <c r="AS121" s="55"/>
      <c r="AV121" s="25">
        <v>3</v>
      </c>
      <c r="AW121" s="54"/>
      <c r="AX121" s="55" t="s">
        <v>83</v>
      </c>
      <c r="AY121" s="56"/>
      <c r="AZ121" s="58" t="str">
        <f>IF(AND(qtr&gt;=$AV121,week&gt;=AZ$2),'Weekly CFS'!F127,"NA   ")</f>
        <v xml:space="preserve">NA   </v>
      </c>
      <c r="BA121" s="58" t="str">
        <f>IF(AND(qtr&gt;=$AV121,week&gt;=BA$2),'Weekly CFS'!G127,"NA   ")</f>
        <v xml:space="preserve">NA   </v>
      </c>
      <c r="BB121" s="58" t="str">
        <f>IF(AND(qtr&gt;=$AV121,week&gt;=BB$2),'Weekly CFS'!H127,"NA   ")</f>
        <v xml:space="preserve">NA   </v>
      </c>
      <c r="BC121" s="58" t="str">
        <f>IF(AND(qtr&gt;=$AV121,week&gt;=BC$2),'Weekly CFS'!I127,"NA   ")</f>
        <v xml:space="preserve">NA   </v>
      </c>
      <c r="BD121" s="58" t="str">
        <f>IF(AND(qtr&gt;=$AV121,week&gt;=BD$2),'Weekly CFS'!J127,"NA   ")</f>
        <v xml:space="preserve">NA   </v>
      </c>
      <c r="BE121" s="58" t="str">
        <f>IF(AND(qtr&gt;=$AV121,week&gt;=BE$2),'Weekly CFS'!K127,"NA   ")</f>
        <v xml:space="preserve">NA   </v>
      </c>
      <c r="BF121" s="58" t="str">
        <f>IF(AND(qtr&gt;=$AV121,week&gt;=BF$2),'Weekly CFS'!L127,"NA   ")</f>
        <v xml:space="preserve">NA   </v>
      </c>
      <c r="BG121" s="58" t="str">
        <f>IF(AND(qtr&gt;=$AV121,week&gt;=BG$2),'Weekly CFS'!M127,"NA   ")</f>
        <v xml:space="preserve">NA   </v>
      </c>
      <c r="BH121" s="58" t="str">
        <f>IF(AND(qtr&gt;=$AV121,week&gt;=BH$2),'Weekly CFS'!N127,"NA   ")</f>
        <v xml:space="preserve">NA   </v>
      </c>
      <c r="BI121" s="58" t="str">
        <f>IF(AND(qtr&gt;=$AV121,week&gt;=BI$2),'Weekly CFS'!O127,"NA   ")</f>
        <v xml:space="preserve">NA   </v>
      </c>
      <c r="BJ121" s="58" t="str">
        <f>IF(AND(qtr&gt;=$AV121,week&gt;=BJ$2),'Weekly CFS'!P127,"NA   ")</f>
        <v xml:space="preserve">NA   </v>
      </c>
      <c r="BK121" s="58" t="str">
        <f>IF(AND(qtr&gt;=$AV121,week&gt;=BK$2),'Weekly CFS'!Q127,"NA   ")</f>
        <v xml:space="preserve">NA   </v>
      </c>
      <c r="BL121" s="58" t="str">
        <f>IF(AND(qtr&gt;=$AV121,week&gt;=BL$2),'Weekly CFS'!R127,"NA   ")</f>
        <v xml:space="preserve">NA   </v>
      </c>
      <c r="BO121" s="53">
        <v>3</v>
      </c>
      <c r="BP121" s="54"/>
      <c r="BQ121" s="55" t="s">
        <v>83</v>
      </c>
      <c r="BR121" s="56"/>
      <c r="BS121" s="55">
        <f ca="1">-BS151</f>
        <v>-1522.4950287077163</v>
      </c>
      <c r="BT121" s="55">
        <f t="shared" ref="BT121:CE121" ca="1" si="34">-BT151</f>
        <v>-581.06744892168308</v>
      </c>
      <c r="BU121" s="55">
        <f t="shared" ca="1" si="34"/>
        <v>-436.12320429901757</v>
      </c>
      <c r="BV121" s="55">
        <f t="shared" ca="1" si="34"/>
        <v>-581.83191920898867</v>
      </c>
      <c r="BW121" s="55">
        <f t="shared" ca="1" si="34"/>
        <v>-436.69612603987707</v>
      </c>
      <c r="BX121" s="55">
        <f t="shared" ca="1" si="34"/>
        <v>-582.59538669638698</v>
      </c>
      <c r="BY121" s="55">
        <f t="shared" ca="1" si="34"/>
        <v>-437.26832794553161</v>
      </c>
      <c r="BZ121" s="55">
        <f t="shared" ca="1" si="34"/>
        <v>-583.35792713072976</v>
      </c>
      <c r="CA121" s="55">
        <f t="shared" ca="1" si="34"/>
        <v>-437.83986556714785</v>
      </c>
      <c r="CB121" s="55">
        <f t="shared" ca="1" si="34"/>
        <v>-584.1196133036583</v>
      </c>
      <c r="CC121" s="55">
        <f t="shared" ca="1" si="34"/>
        <v>-438.41079228936343</v>
      </c>
      <c r="CD121" s="55">
        <f t="shared" ca="1" si="34"/>
        <v>-584.88051516868586</v>
      </c>
      <c r="CE121" s="55">
        <f t="shared" ca="1" si="34"/>
        <v>-438.98115941612241</v>
      </c>
    </row>
    <row r="122" spans="1:83">
      <c r="B122" s="25">
        <v>3</v>
      </c>
      <c r="C122" s="54"/>
      <c r="D122" s="55" t="s">
        <v>216</v>
      </c>
      <c r="E122" s="56"/>
      <c r="F122" s="57" t="str">
        <f>IF(AZ122="NA   ","NA   ",AZ122)</f>
        <v xml:space="preserve">NA   </v>
      </c>
      <c r="G122" s="58" t="str">
        <f>IF(AZ122="NA   ","NA   ",BS122)</f>
        <v xml:space="preserve">NA   </v>
      </c>
      <c r="H122" s="59" t="str">
        <f>IF(F122="NA   ","NA   ",F122-G122)</f>
        <v xml:space="preserve">NA   </v>
      </c>
      <c r="I122" s="57" t="str">
        <f>IF(BA122="NA   ","NA   ",BA122)</f>
        <v xml:space="preserve">NA   </v>
      </c>
      <c r="J122" s="58" t="str">
        <f>IF(BA122="NA   ","NA   ",BT122)</f>
        <v xml:space="preserve">NA   </v>
      </c>
      <c r="K122" s="59" t="str">
        <f>IF(I122="NA   ","NA   ",I122-J122)</f>
        <v xml:space="preserve">NA   </v>
      </c>
      <c r="L122" s="57" t="str">
        <f>IF(BB122="NA   ","NA   ",BB122)</f>
        <v xml:space="preserve">NA   </v>
      </c>
      <c r="M122" s="58" t="str">
        <f>IF(BB122="NA   ","NA   ",BU122)</f>
        <v xml:space="preserve">NA   </v>
      </c>
      <c r="N122" s="59" t="str">
        <f>IF(L122="NA   ","NA   ",L122-M122)</f>
        <v xml:space="preserve">NA   </v>
      </c>
      <c r="O122" s="57" t="str">
        <f>IF(BC122="NA   ","NA   ",BC122)</f>
        <v xml:space="preserve">NA   </v>
      </c>
      <c r="P122" s="58" t="str">
        <f>IF(BC122="NA   ","NA   ",BV122)</f>
        <v xml:space="preserve">NA   </v>
      </c>
      <c r="Q122" s="59" t="str">
        <f>IF(O122="NA   ","NA   ",O122-P122)</f>
        <v xml:space="preserve">NA   </v>
      </c>
      <c r="R122" s="57" t="str">
        <f>IF(BD122="NA   ","NA   ",BD122)</f>
        <v xml:space="preserve">NA   </v>
      </c>
      <c r="S122" s="58" t="str">
        <f>IF(BD122="NA   ","NA   ",BW122)</f>
        <v xml:space="preserve">NA   </v>
      </c>
      <c r="T122" s="59" t="str">
        <f>IF(R122="NA   ","NA   ",R122-S122)</f>
        <v xml:space="preserve">NA   </v>
      </c>
      <c r="U122" s="57" t="str">
        <f>IF(BE122="NA   ","NA   ",BE122)</f>
        <v xml:space="preserve">NA   </v>
      </c>
      <c r="V122" s="58" t="str">
        <f>IF(BE122="NA   ","NA   ",BX122)</f>
        <v xml:space="preserve">NA   </v>
      </c>
      <c r="W122" s="59" t="str">
        <f>IF(U122="NA   ","NA   ",U122-V122)</f>
        <v xml:space="preserve">NA   </v>
      </c>
      <c r="X122" s="57" t="str">
        <f>IF(BF122="NA   ","NA   ",BF122)</f>
        <v xml:space="preserve">NA   </v>
      </c>
      <c r="Y122" s="58" t="str">
        <f>IF(BF122="NA   ","NA   ",BY122)</f>
        <v xml:space="preserve">NA   </v>
      </c>
      <c r="Z122" s="59" t="str">
        <f>IF(X122="NA   ","NA   ",X122-Y122)</f>
        <v xml:space="preserve">NA   </v>
      </c>
      <c r="AA122" s="57" t="str">
        <f>IF(BG122="NA   ","NA   ",BG122)</f>
        <v xml:space="preserve">NA   </v>
      </c>
      <c r="AB122" s="58" t="str">
        <f>IF(BG122="NA   ","NA   ",BZ122)</f>
        <v xml:space="preserve">NA   </v>
      </c>
      <c r="AC122" s="59" t="str">
        <f>IF(AA122="NA   ","NA   ",AA122-AB122)</f>
        <v xml:space="preserve">NA   </v>
      </c>
      <c r="AD122" s="57" t="str">
        <f>IF(BH122="NA   ","NA   ",BH122)</f>
        <v xml:space="preserve">NA   </v>
      </c>
      <c r="AE122" s="58" t="str">
        <f>IF(BH122="NA   ","NA   ",CA122)</f>
        <v xml:space="preserve">NA   </v>
      </c>
      <c r="AF122" s="59" t="str">
        <f>IF(AD122="NA   ","NA   ",AD122-AE122)</f>
        <v xml:space="preserve">NA   </v>
      </c>
      <c r="AG122" s="57" t="str">
        <f>IF(BI122="NA   ","NA   ",BI122)</f>
        <v xml:space="preserve">NA   </v>
      </c>
      <c r="AH122" s="58" t="str">
        <f>IF(BI122="NA   ","NA   ",CB122)</f>
        <v xml:space="preserve">NA   </v>
      </c>
      <c r="AI122" s="59" t="str">
        <f>IF(AG122="NA   ","NA   ",AG122-AH122)</f>
        <v xml:space="preserve">NA   </v>
      </c>
      <c r="AJ122" s="57" t="str">
        <f>IF(BJ122="NA   ","NA   ",BJ122)</f>
        <v xml:space="preserve">NA   </v>
      </c>
      <c r="AK122" s="58" t="str">
        <f>IF(BJ122="NA   ","NA   ",CB122)</f>
        <v xml:space="preserve">NA   </v>
      </c>
      <c r="AL122" s="59" t="str">
        <f>IF(AJ122="NA   ","NA   ",AJ122-AK122)</f>
        <v xml:space="preserve">NA   </v>
      </c>
      <c r="AM122" s="57" t="str">
        <f>IF(BK122="NA   ","NA   ",BK122)</f>
        <v xml:space="preserve">NA   </v>
      </c>
      <c r="AN122" s="58" t="str">
        <f>IF(BK122="NA   ","NA   ",CC122)</f>
        <v xml:space="preserve">NA   </v>
      </c>
      <c r="AO122" s="59" t="str">
        <f>IF(AM122="NA   ","NA   ",AM122-AN122)</f>
        <v xml:space="preserve">NA   </v>
      </c>
      <c r="AP122" s="57" t="str">
        <f>IF(BL122="NA   ","NA   ",BL122)</f>
        <v xml:space="preserve">NA   </v>
      </c>
      <c r="AQ122" s="58" t="str">
        <f>IF(BL122="NA   ","NA   ",CD122)</f>
        <v xml:space="preserve">NA   </v>
      </c>
      <c r="AR122" s="59" t="str">
        <f>IF(AP122="NA   ","NA   ",AP122-AQ122)</f>
        <v xml:space="preserve">NA   </v>
      </c>
      <c r="AS122" s="55"/>
      <c r="AT122" s="52"/>
      <c r="AU122" s="52"/>
      <c r="AV122" s="25">
        <v>3</v>
      </c>
      <c r="AW122" s="54"/>
      <c r="AX122" s="55" t="s">
        <v>216</v>
      </c>
      <c r="AY122" s="56"/>
      <c r="AZ122" s="58" t="str">
        <f>IF(AND(qtr&gt;=$AV122,week&gt;=AZ$2),'Weekly CFS'!F130,"NA   ")</f>
        <v xml:space="preserve">NA   </v>
      </c>
      <c r="BA122" s="58" t="str">
        <f>IF(AND(qtr&gt;=$AV122,week&gt;=BA$2),'Weekly CFS'!G130,"NA   ")</f>
        <v xml:space="preserve">NA   </v>
      </c>
      <c r="BB122" s="58" t="str">
        <f>IF(AND(qtr&gt;=$AV122,week&gt;=BB$2),'Weekly CFS'!H130,"NA   ")</f>
        <v xml:space="preserve">NA   </v>
      </c>
      <c r="BC122" s="58" t="str">
        <f>IF(AND(qtr&gt;=$AV122,week&gt;=BC$2),'Weekly CFS'!I130,"NA   ")</f>
        <v xml:space="preserve">NA   </v>
      </c>
      <c r="BD122" s="58" t="str">
        <f>IF(AND(qtr&gt;=$AV122,week&gt;=BD$2),'Weekly CFS'!J130,"NA   ")</f>
        <v xml:space="preserve">NA   </v>
      </c>
      <c r="BE122" s="58" t="str">
        <f>IF(AND(qtr&gt;=$AV122,week&gt;=BE$2),'Weekly CFS'!K130,"NA   ")</f>
        <v xml:space="preserve">NA   </v>
      </c>
      <c r="BF122" s="58" t="str">
        <f>IF(AND(qtr&gt;=$AV122,week&gt;=BF$2),'Weekly CFS'!L130,"NA   ")</f>
        <v xml:space="preserve">NA   </v>
      </c>
      <c r="BG122" s="58" t="str">
        <f>IF(AND(qtr&gt;=$AV122,week&gt;=BG$2),'Weekly CFS'!M130,"NA   ")</f>
        <v xml:space="preserve">NA   </v>
      </c>
      <c r="BH122" s="58" t="str">
        <f>IF(AND(qtr&gt;=$AV122,week&gt;=BH$2),'Weekly CFS'!N130,"NA   ")</f>
        <v xml:space="preserve">NA   </v>
      </c>
      <c r="BI122" s="58" t="str">
        <f>IF(AND(qtr&gt;=$AV122,week&gt;=BI$2),'Weekly CFS'!O130,"NA   ")</f>
        <v xml:space="preserve">NA   </v>
      </c>
      <c r="BJ122" s="58" t="str">
        <f>IF(AND(qtr&gt;=$AV122,week&gt;=BJ$2),'Weekly CFS'!P130,"NA   ")</f>
        <v xml:space="preserve">NA   </v>
      </c>
      <c r="BK122" s="58" t="str">
        <f>IF(AND(qtr&gt;=$AV122,week&gt;=BK$2),'Weekly CFS'!Q130,"NA   ")</f>
        <v xml:space="preserve">NA   </v>
      </c>
      <c r="BL122" s="58" t="str">
        <f>IF(AND(qtr&gt;=$AV122,week&gt;=BL$2),'Weekly CFS'!R130,"NA   ")</f>
        <v xml:space="preserve">NA   </v>
      </c>
      <c r="BM122" s="52"/>
      <c r="BN122" s="52"/>
      <c r="BO122" s="53">
        <v>3</v>
      </c>
      <c r="BP122" s="54"/>
      <c r="BQ122" s="55" t="s">
        <v>216</v>
      </c>
      <c r="BR122" s="56"/>
      <c r="BS122" s="55">
        <f ca="1">-Assumptions!F129*Variance!BS129</f>
        <v>-32.921483534138154</v>
      </c>
      <c r="BT122" s="55">
        <f ca="1">-Assumptions!G129*Variance!BT129</f>
        <v>-32.941742908620704</v>
      </c>
      <c r="BU122" s="55">
        <f ca="1">-Assumptions!H129*Variance!BU129</f>
        <v>-32.962014750410631</v>
      </c>
      <c r="BV122" s="55">
        <f ca="1">-Assumptions!I129*Variance!BV129</f>
        <v>-32.982299067180122</v>
      </c>
      <c r="BW122" s="55">
        <f ca="1">-Assumptions!J129*Variance!BW129</f>
        <v>-33.002595866606079</v>
      </c>
      <c r="BX122" s="55">
        <f ca="1">-Assumptions!K129*Variance!BX129</f>
        <v>-33.022905156370143</v>
      </c>
      <c r="BY122" s="55">
        <f ca="1">-Assumptions!L129*Variance!BY129</f>
        <v>-33.043226944158683</v>
      </c>
      <c r="BZ122" s="55">
        <f ca="1">-Assumptions!M129*Variance!BZ129</f>
        <v>-33.063561237662782</v>
      </c>
      <c r="CA122" s="55">
        <f ca="1">-Assumptions!N129*Variance!CA129</f>
        <v>-33.083908044578266</v>
      </c>
      <c r="CB122" s="55">
        <f ca="1">-Assumptions!O129*Variance!CB129</f>
        <v>-33.104267372605698</v>
      </c>
      <c r="CC122" s="55">
        <f ca="1">-Assumptions!P129*Variance!CC129</f>
        <v>-33.124639229450381</v>
      </c>
      <c r="CD122" s="55">
        <f ca="1">-Assumptions!Q129*Variance!CD129</f>
        <v>-33.145023622822357</v>
      </c>
      <c r="CE122" s="55">
        <f ca="1">-Assumptions!R129*Variance!CE129</f>
        <v>-33.165420560436402</v>
      </c>
    </row>
    <row r="123" spans="1:83" s="52" customFormat="1">
      <c r="B123" s="25">
        <v>3</v>
      </c>
    </row>
    <row r="124" spans="1:83">
      <c r="B124" s="25">
        <v>3</v>
      </c>
      <c r="C124" s="40" t="s">
        <v>155</v>
      </c>
      <c r="D124" s="33"/>
      <c r="E124" s="38"/>
      <c r="F124" s="60"/>
      <c r="G124" s="33"/>
      <c r="H124" s="51"/>
      <c r="I124" s="60"/>
      <c r="J124" s="33"/>
      <c r="K124" s="51"/>
      <c r="L124" s="60"/>
      <c r="M124" s="33"/>
      <c r="N124" s="51"/>
      <c r="O124" s="60"/>
      <c r="P124" s="33"/>
      <c r="Q124" s="51"/>
      <c r="R124" s="60"/>
      <c r="S124" s="33"/>
      <c r="T124" s="51"/>
      <c r="U124" s="60"/>
      <c r="V124" s="33"/>
      <c r="W124" s="51"/>
      <c r="X124" s="60"/>
      <c r="Y124" s="33"/>
      <c r="Z124" s="51"/>
      <c r="AA124" s="60"/>
      <c r="AB124" s="33"/>
      <c r="AC124" s="51"/>
      <c r="AD124" s="60"/>
      <c r="AE124" s="33"/>
      <c r="AF124" s="51"/>
      <c r="AG124" s="60"/>
      <c r="AH124" s="33"/>
      <c r="AI124" s="51"/>
      <c r="AJ124" s="60"/>
      <c r="AK124" s="33"/>
      <c r="AL124" s="51"/>
      <c r="AM124" s="60"/>
      <c r="AN124" s="33"/>
      <c r="AO124" s="51"/>
      <c r="AP124" s="60"/>
      <c r="AQ124" s="33"/>
      <c r="AR124" s="51"/>
      <c r="AS124" s="33"/>
      <c r="AV124" s="25">
        <v>3</v>
      </c>
      <c r="AW124" s="40" t="s">
        <v>155</v>
      </c>
      <c r="AX124" s="33"/>
      <c r="AY124" s="38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O124" s="25">
        <v>3</v>
      </c>
      <c r="BP124" s="40" t="s">
        <v>155</v>
      </c>
      <c r="BQ124" s="33"/>
      <c r="BR124" s="38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</row>
    <row r="125" spans="1:83" s="52" customFormat="1">
      <c r="B125" s="25">
        <v>3</v>
      </c>
      <c r="C125" s="54"/>
      <c r="D125" s="55" t="s">
        <v>26</v>
      </c>
      <c r="E125" s="56"/>
      <c r="F125" s="57" t="str">
        <f>IF(AZ125="NA   ","NA   ",AZ125)</f>
        <v xml:space="preserve">NA   </v>
      </c>
      <c r="G125" s="58" t="str">
        <f>IF(AZ125="NA   ","NA   ",BS125)</f>
        <v xml:space="preserve">NA   </v>
      </c>
      <c r="H125" s="59" t="str">
        <f>IF(F125="NA   ","NA   ",F125-G125)</f>
        <v xml:space="preserve">NA   </v>
      </c>
      <c r="I125" s="57" t="str">
        <f>IF(BA125="NA   ","NA   ",BA125)</f>
        <v xml:space="preserve">NA   </v>
      </c>
      <c r="J125" s="58" t="str">
        <f>IF(BA125="NA   ","NA   ",BT125)</f>
        <v xml:space="preserve">NA   </v>
      </c>
      <c r="K125" s="59" t="str">
        <f>IF(I125="NA   ","NA   ",I125-J125)</f>
        <v xml:space="preserve">NA   </v>
      </c>
      <c r="L125" s="57" t="str">
        <f>IF(BB125="NA   ","NA   ",BB125)</f>
        <v xml:space="preserve">NA   </v>
      </c>
      <c r="M125" s="58" t="str">
        <f>IF(BB125="NA   ","NA   ",BU125)</f>
        <v xml:space="preserve">NA   </v>
      </c>
      <c r="N125" s="59" t="str">
        <f>IF(L125="NA   ","NA   ",L125-M125)</f>
        <v xml:space="preserve">NA   </v>
      </c>
      <c r="O125" s="57" t="str">
        <f>IF(BC125="NA   ","NA   ",BC125)</f>
        <v xml:space="preserve">NA   </v>
      </c>
      <c r="P125" s="58" t="str">
        <f>IF(BC125="NA   ","NA   ",BV125)</f>
        <v xml:space="preserve">NA   </v>
      </c>
      <c r="Q125" s="59" t="str">
        <f>IF(O125="NA   ","NA   ",O125-P125)</f>
        <v xml:space="preserve">NA   </v>
      </c>
      <c r="R125" s="57" t="str">
        <f>IF(BD125="NA   ","NA   ",BD125)</f>
        <v xml:space="preserve">NA   </v>
      </c>
      <c r="S125" s="58" t="str">
        <f>IF(BD125="NA   ","NA   ",BW125)</f>
        <v xml:space="preserve">NA   </v>
      </c>
      <c r="T125" s="59" t="str">
        <f>IF(R125="NA   ","NA   ",R125-S125)</f>
        <v xml:space="preserve">NA   </v>
      </c>
      <c r="U125" s="57" t="str">
        <f>IF(BE125="NA   ","NA   ",BE125)</f>
        <v xml:space="preserve">NA   </v>
      </c>
      <c r="V125" s="58" t="str">
        <f>IF(BE125="NA   ","NA   ",BX125)</f>
        <v xml:space="preserve">NA   </v>
      </c>
      <c r="W125" s="59" t="str">
        <f>IF(U125="NA   ","NA   ",U125-V125)</f>
        <v xml:space="preserve">NA   </v>
      </c>
      <c r="X125" s="57" t="str">
        <f>IF(BF125="NA   ","NA   ",BF125)</f>
        <v xml:space="preserve">NA   </v>
      </c>
      <c r="Y125" s="58" t="str">
        <f>IF(BF125="NA   ","NA   ",BY125)</f>
        <v xml:space="preserve">NA   </v>
      </c>
      <c r="Z125" s="59" t="str">
        <f>IF(X125="NA   ","NA   ",X125-Y125)</f>
        <v xml:space="preserve">NA   </v>
      </c>
      <c r="AA125" s="57" t="str">
        <f>IF(BG125="NA   ","NA   ",BG125)</f>
        <v xml:space="preserve">NA   </v>
      </c>
      <c r="AB125" s="58" t="str">
        <f>IF(BG125="NA   ","NA   ",BZ125)</f>
        <v xml:space="preserve">NA   </v>
      </c>
      <c r="AC125" s="59" t="str">
        <f>IF(AA125="NA   ","NA   ",AA125-AB125)</f>
        <v xml:space="preserve">NA   </v>
      </c>
      <c r="AD125" s="57" t="str">
        <f>IF(BH125="NA   ","NA   ",BH125)</f>
        <v xml:space="preserve">NA   </v>
      </c>
      <c r="AE125" s="58" t="str">
        <f>IF(BH125="NA   ","NA   ",CA125)</f>
        <v xml:space="preserve">NA   </v>
      </c>
      <c r="AF125" s="59" t="str">
        <f>IF(AD125="NA   ","NA   ",AD125-AE125)</f>
        <v xml:space="preserve">NA   </v>
      </c>
      <c r="AG125" s="57" t="str">
        <f>IF(BI125="NA   ","NA   ",BI125)</f>
        <v xml:space="preserve">NA   </v>
      </c>
      <c r="AH125" s="58" t="str">
        <f>IF(BI125="NA   ","NA   ",CB125)</f>
        <v xml:space="preserve">NA   </v>
      </c>
      <c r="AI125" s="59" t="str">
        <f>IF(AG125="NA   ","NA   ",AG125-AH125)</f>
        <v xml:space="preserve">NA   </v>
      </c>
      <c r="AJ125" s="57" t="str">
        <f>IF(BJ125="NA   ","NA   ",BJ125)</f>
        <v xml:space="preserve">NA   </v>
      </c>
      <c r="AK125" s="58" t="str">
        <f>IF(BJ125="NA   ","NA   ",CB125)</f>
        <v xml:space="preserve">NA   </v>
      </c>
      <c r="AL125" s="59" t="str">
        <f>IF(AJ125="NA   ","NA   ",AJ125-AK125)</f>
        <v xml:space="preserve">NA   </v>
      </c>
      <c r="AM125" s="57" t="str">
        <f>IF(BK125="NA   ","NA   ",BK125)</f>
        <v xml:space="preserve">NA   </v>
      </c>
      <c r="AN125" s="58" t="str">
        <f>IF(BK125="NA   ","NA   ",CC125)</f>
        <v xml:space="preserve">NA   </v>
      </c>
      <c r="AO125" s="59" t="str">
        <f>IF(AM125="NA   ","NA   ",AM125-AN125)</f>
        <v xml:space="preserve">NA   </v>
      </c>
      <c r="AP125" s="57" t="str">
        <f>IF(BL125="NA   ","NA   ",BL125)</f>
        <v xml:space="preserve">NA   </v>
      </c>
      <c r="AQ125" s="58" t="str">
        <f>IF(BL125="NA   ","NA   ",CD125)</f>
        <v xml:space="preserve">NA   </v>
      </c>
      <c r="AR125" s="59" t="str">
        <f>IF(AP125="NA   ","NA   ",AP125-AQ125)</f>
        <v xml:space="preserve">NA   </v>
      </c>
      <c r="AS125" s="55"/>
      <c r="AV125" s="25">
        <v>3</v>
      </c>
      <c r="AW125" s="54"/>
      <c r="AX125" s="55" t="s">
        <v>26</v>
      </c>
      <c r="AY125" s="56"/>
      <c r="AZ125" s="58" t="str">
        <f>IF(AND(qtr&gt;=$AV125,week&gt;=AZ$2),Actuals!F330-Actuals!E330,"NA   ")</f>
        <v xml:space="preserve">NA   </v>
      </c>
      <c r="BA125" s="58" t="str">
        <f>IF(AND(qtr&gt;=$AV125,week&gt;=BA$2),Actuals!G330-Actuals!F330,"NA   ")</f>
        <v xml:space="preserve">NA   </v>
      </c>
      <c r="BB125" s="58" t="str">
        <f>IF(AND(qtr&gt;=$AV125,week&gt;=BB$2),Actuals!H330-Actuals!G330,"NA   ")</f>
        <v xml:space="preserve">NA   </v>
      </c>
      <c r="BC125" s="58" t="str">
        <f>IF(AND(qtr&gt;=$AV125,week&gt;=BC$2),Actuals!I330-Actuals!H330,"NA   ")</f>
        <v xml:space="preserve">NA   </v>
      </c>
      <c r="BD125" s="58" t="str">
        <f>IF(AND(qtr&gt;=$AV125,week&gt;=BD$2),Actuals!J330-Actuals!I330,"NA   ")</f>
        <v xml:space="preserve">NA   </v>
      </c>
      <c r="BE125" s="58" t="str">
        <f>IF(AND(qtr&gt;=$AV125,week&gt;=BE$2),Actuals!K330-Actuals!J330,"NA   ")</f>
        <v xml:space="preserve">NA   </v>
      </c>
      <c r="BF125" s="58" t="str">
        <f>IF(AND(qtr&gt;=$AV125,week&gt;=BF$2),Actuals!L330-Actuals!K330,"NA   ")</f>
        <v xml:space="preserve">NA   </v>
      </c>
      <c r="BG125" s="58" t="str">
        <f>IF(AND(qtr&gt;=$AV125,week&gt;=BG$2),Actuals!M330-Actuals!L330,"NA   ")</f>
        <v xml:space="preserve">NA   </v>
      </c>
      <c r="BH125" s="58" t="str">
        <f>IF(AND(qtr&gt;=$AV125,week&gt;=BH$2),Actuals!N330-Actuals!M330,"NA   ")</f>
        <v xml:space="preserve">NA   </v>
      </c>
      <c r="BI125" s="58" t="str">
        <f>IF(AND(qtr&gt;=$AV125,week&gt;=BI$2),Actuals!O330-Actuals!N330,"NA   ")</f>
        <v xml:space="preserve">NA   </v>
      </c>
      <c r="BJ125" s="58" t="str">
        <f>IF(AND(qtr&gt;=$AV125,week&gt;=BJ$2),Actuals!P330-Actuals!O330,"NA   ")</f>
        <v xml:space="preserve">NA   </v>
      </c>
      <c r="BK125" s="58" t="str">
        <f>IF(AND(qtr&gt;=$AV125,week&gt;=BK$2),Actuals!Q330-Actuals!P330,"NA   ")</f>
        <v xml:space="preserve">NA   </v>
      </c>
      <c r="BL125" s="58" t="str">
        <f>IF(AND(qtr&gt;=$AV125,week&gt;=BL$2),Actuals!R330-Actuals!Q330,"NA   ")</f>
        <v xml:space="preserve">NA   </v>
      </c>
      <c r="BO125" s="53">
        <v>3</v>
      </c>
      <c r="BP125" s="54"/>
      <c r="BQ125" s="55" t="s">
        <v>26</v>
      </c>
      <c r="BR125" s="56"/>
      <c r="BS125" s="55">
        <f>Assumptions!F141-Assumptions!F142</f>
        <v>0</v>
      </c>
      <c r="BT125" s="55">
        <f>Assumptions!G141-Assumptions!G142</f>
        <v>0</v>
      </c>
      <c r="BU125" s="55">
        <f>Assumptions!H141-Assumptions!H142</f>
        <v>0</v>
      </c>
      <c r="BV125" s="55">
        <f>Assumptions!I141-Assumptions!I142</f>
        <v>0</v>
      </c>
      <c r="BW125" s="55">
        <f>Assumptions!J141-Assumptions!J142</f>
        <v>0</v>
      </c>
      <c r="BX125" s="55">
        <f>Assumptions!K141-Assumptions!K142</f>
        <v>0</v>
      </c>
      <c r="BY125" s="55">
        <f>Assumptions!L141-Assumptions!L142</f>
        <v>0</v>
      </c>
      <c r="BZ125" s="55">
        <f>Assumptions!M141-Assumptions!M142</f>
        <v>0</v>
      </c>
      <c r="CA125" s="55">
        <f>Assumptions!N141-Assumptions!N142</f>
        <v>0</v>
      </c>
      <c r="CB125" s="55">
        <f>Assumptions!O141-Assumptions!O142</f>
        <v>0</v>
      </c>
      <c r="CC125" s="55">
        <f>Assumptions!P141-Assumptions!P142</f>
        <v>0</v>
      </c>
      <c r="CD125" s="55">
        <f>Assumptions!Q141-Assumptions!Q142</f>
        <v>0</v>
      </c>
      <c r="CE125" s="55">
        <f>Assumptions!R141-Assumptions!R142</f>
        <v>0</v>
      </c>
    </row>
    <row r="126" spans="1:83" s="52" customFormat="1">
      <c r="B126" s="25">
        <v>3</v>
      </c>
      <c r="C126" s="54"/>
      <c r="D126" s="55" t="s">
        <v>158</v>
      </c>
      <c r="E126" s="56"/>
      <c r="F126" s="57" t="str">
        <f>IF(AZ126="NA   ","NA   ",AZ126)</f>
        <v xml:space="preserve">NA   </v>
      </c>
      <c r="G126" s="58" t="str">
        <f>IF(AZ126="NA   ","NA   ",BS126)</f>
        <v xml:space="preserve">NA   </v>
      </c>
      <c r="H126" s="59" t="str">
        <f>IF(F126="NA   ","NA   ",F126-G126)</f>
        <v xml:space="preserve">NA   </v>
      </c>
      <c r="I126" s="57" t="str">
        <f>IF(BA126="NA   ","NA   ",BA126)</f>
        <v xml:space="preserve">NA   </v>
      </c>
      <c r="J126" s="58" t="str">
        <f>IF(BA126="NA   ","NA   ",BT126)</f>
        <v xml:space="preserve">NA   </v>
      </c>
      <c r="K126" s="59" t="str">
        <f>IF(I126="NA   ","NA   ",I126-J126)</f>
        <v xml:space="preserve">NA   </v>
      </c>
      <c r="L126" s="57" t="str">
        <f>IF(BB126="NA   ","NA   ",BB126)</f>
        <v xml:space="preserve">NA   </v>
      </c>
      <c r="M126" s="58" t="str">
        <f>IF(BB126="NA   ","NA   ",BU126)</f>
        <v xml:space="preserve">NA   </v>
      </c>
      <c r="N126" s="59" t="str">
        <f>IF(L126="NA   ","NA   ",L126-M126)</f>
        <v xml:space="preserve">NA   </v>
      </c>
      <c r="O126" s="57" t="str">
        <f>IF(BC126="NA   ","NA   ",BC126)</f>
        <v xml:space="preserve">NA   </v>
      </c>
      <c r="P126" s="58" t="str">
        <f>IF(BC126="NA   ","NA   ",BV126)</f>
        <v xml:space="preserve">NA   </v>
      </c>
      <c r="Q126" s="59" t="str">
        <f>IF(O126="NA   ","NA   ",O126-P126)</f>
        <v xml:space="preserve">NA   </v>
      </c>
      <c r="R126" s="57" t="str">
        <f>IF(BD126="NA   ","NA   ",BD126)</f>
        <v xml:space="preserve">NA   </v>
      </c>
      <c r="S126" s="58" t="str">
        <f>IF(BD126="NA   ","NA   ",BW126)</f>
        <v xml:space="preserve">NA   </v>
      </c>
      <c r="T126" s="59" t="str">
        <f>IF(R126="NA   ","NA   ",R126-S126)</f>
        <v xml:space="preserve">NA   </v>
      </c>
      <c r="U126" s="57" t="str">
        <f>IF(BE126="NA   ","NA   ",BE126)</f>
        <v xml:space="preserve">NA   </v>
      </c>
      <c r="V126" s="58" t="str">
        <f>IF(BE126="NA   ","NA   ",BX126)</f>
        <v xml:space="preserve">NA   </v>
      </c>
      <c r="W126" s="59" t="str">
        <f>IF(U126="NA   ","NA   ",U126-V126)</f>
        <v xml:space="preserve">NA   </v>
      </c>
      <c r="X126" s="57" t="str">
        <f>IF(BF126="NA   ","NA   ",BF126)</f>
        <v xml:space="preserve">NA   </v>
      </c>
      <c r="Y126" s="58" t="str">
        <f>IF(BF126="NA   ","NA   ",BY126)</f>
        <v xml:space="preserve">NA   </v>
      </c>
      <c r="Z126" s="59" t="str">
        <f>IF(X126="NA   ","NA   ",X126-Y126)</f>
        <v xml:space="preserve">NA   </v>
      </c>
      <c r="AA126" s="57" t="str">
        <f>IF(BG126="NA   ","NA   ",BG126)</f>
        <v xml:space="preserve">NA   </v>
      </c>
      <c r="AB126" s="58" t="str">
        <f>IF(BG126="NA   ","NA   ",BZ126)</f>
        <v xml:space="preserve">NA   </v>
      </c>
      <c r="AC126" s="59" t="str">
        <f>IF(AA126="NA   ","NA   ",AA126-AB126)</f>
        <v xml:space="preserve">NA   </v>
      </c>
      <c r="AD126" s="57" t="str">
        <f>IF(BH126="NA   ","NA   ",BH126)</f>
        <v xml:space="preserve">NA   </v>
      </c>
      <c r="AE126" s="58" t="str">
        <f>IF(BH126="NA   ","NA   ",CA126)</f>
        <v xml:space="preserve">NA   </v>
      </c>
      <c r="AF126" s="59" t="str">
        <f>IF(AD126="NA   ","NA   ",AD126-AE126)</f>
        <v xml:space="preserve">NA   </v>
      </c>
      <c r="AG126" s="57" t="str">
        <f>IF(BI126="NA   ","NA   ",BI126)</f>
        <v xml:space="preserve">NA   </v>
      </c>
      <c r="AH126" s="58" t="str">
        <f>IF(BI126="NA   ","NA   ",CB126)</f>
        <v xml:space="preserve">NA   </v>
      </c>
      <c r="AI126" s="59" t="str">
        <f>IF(AG126="NA   ","NA   ",AG126-AH126)</f>
        <v xml:space="preserve">NA   </v>
      </c>
      <c r="AJ126" s="57" t="str">
        <f>IF(BJ126="NA   ","NA   ",BJ126)</f>
        <v xml:space="preserve">NA   </v>
      </c>
      <c r="AK126" s="58" t="str">
        <f>IF(BJ126="NA   ","NA   ",CB126)</f>
        <v xml:space="preserve">NA   </v>
      </c>
      <c r="AL126" s="59" t="str">
        <f>IF(AJ126="NA   ","NA   ",AJ126-AK126)</f>
        <v xml:space="preserve">NA   </v>
      </c>
      <c r="AM126" s="57" t="str">
        <f>IF(BK126="NA   ","NA   ",BK126)</f>
        <v xml:space="preserve">NA   </v>
      </c>
      <c r="AN126" s="58" t="str">
        <f>IF(BK126="NA   ","NA   ",CC126)</f>
        <v xml:space="preserve">NA   </v>
      </c>
      <c r="AO126" s="59" t="str">
        <f>IF(AM126="NA   ","NA   ",AM126-AN126)</f>
        <v xml:space="preserve">NA   </v>
      </c>
      <c r="AP126" s="57" t="str">
        <f>IF(BL126="NA   ","NA   ",BL126)</f>
        <v xml:space="preserve">NA   </v>
      </c>
      <c r="AQ126" s="58" t="str">
        <f>IF(BL126="NA   ","NA   ",CD126)</f>
        <v xml:space="preserve">NA   </v>
      </c>
      <c r="AR126" s="59" t="str">
        <f>IF(AP126="NA   ","NA   ",AP126-AQ126)</f>
        <v xml:space="preserve">NA   </v>
      </c>
      <c r="AS126" s="55"/>
      <c r="AV126" s="25">
        <v>3</v>
      </c>
      <c r="AW126" s="54"/>
      <c r="AX126" s="55" t="s">
        <v>158</v>
      </c>
      <c r="AY126" s="56"/>
      <c r="AZ126" s="58" t="str">
        <f>IF(AND(qtr&gt;=$AV126,week&gt;=AZ$2),Actuals!F331-Actuals!E331,"NA   ")</f>
        <v xml:space="preserve">NA   </v>
      </c>
      <c r="BA126" s="58" t="str">
        <f>IF(AND(qtr&gt;=$AV126,week&gt;=BA$2),Actuals!G331-Actuals!F331,"NA   ")</f>
        <v xml:space="preserve">NA   </v>
      </c>
      <c r="BB126" s="58" t="str">
        <f>IF(AND(qtr&gt;=$AV126,week&gt;=BB$2),Actuals!H331-Actuals!G331,"NA   ")</f>
        <v xml:space="preserve">NA   </v>
      </c>
      <c r="BC126" s="58" t="str">
        <f>IF(AND(qtr&gt;=$AV126,week&gt;=BC$2),Actuals!I331-Actuals!H331,"NA   ")</f>
        <v xml:space="preserve">NA   </v>
      </c>
      <c r="BD126" s="58" t="str">
        <f>IF(AND(qtr&gt;=$AV126,week&gt;=BD$2),Actuals!J331-Actuals!I331,"NA   ")</f>
        <v xml:space="preserve">NA   </v>
      </c>
      <c r="BE126" s="58" t="str">
        <f>IF(AND(qtr&gt;=$AV126,week&gt;=BE$2),Actuals!K331-Actuals!J331,"NA   ")</f>
        <v xml:space="preserve">NA   </v>
      </c>
      <c r="BF126" s="58" t="str">
        <f>IF(AND(qtr&gt;=$AV126,week&gt;=BF$2),Actuals!L331-Actuals!K331,"NA   ")</f>
        <v xml:space="preserve">NA   </v>
      </c>
      <c r="BG126" s="58" t="str">
        <f>IF(AND(qtr&gt;=$AV126,week&gt;=BG$2),Actuals!M331-Actuals!L331,"NA   ")</f>
        <v xml:space="preserve">NA   </v>
      </c>
      <c r="BH126" s="58" t="str">
        <f>IF(AND(qtr&gt;=$AV126,week&gt;=BH$2),Actuals!N331-Actuals!M331,"NA   ")</f>
        <v xml:space="preserve">NA   </v>
      </c>
      <c r="BI126" s="58" t="str">
        <f>IF(AND(qtr&gt;=$AV126,week&gt;=BI$2),Actuals!O331-Actuals!N331,"NA   ")</f>
        <v xml:space="preserve">NA   </v>
      </c>
      <c r="BJ126" s="58" t="str">
        <f>IF(AND(qtr&gt;=$AV126,week&gt;=BJ$2),Actuals!P331-Actuals!O331,"NA   ")</f>
        <v xml:space="preserve">NA   </v>
      </c>
      <c r="BK126" s="58" t="str">
        <f>IF(AND(qtr&gt;=$AV126,week&gt;=BK$2),Actuals!Q331-Actuals!P331,"NA   ")</f>
        <v xml:space="preserve">NA   </v>
      </c>
      <c r="BL126" s="58" t="str">
        <f>IF(AND(qtr&gt;=$AV126,week&gt;=BL$2),Actuals!R331-Actuals!Q331,"NA   ")</f>
        <v xml:space="preserve">NA   </v>
      </c>
      <c r="BO126" s="53">
        <v>3</v>
      </c>
      <c r="BP126" s="54"/>
      <c r="BQ126" s="55" t="s">
        <v>158</v>
      </c>
      <c r="BR126" s="56"/>
      <c r="BS126" s="55">
        <f>Assumptions!F143-Assumptions!F144</f>
        <v>0</v>
      </c>
      <c r="BT126" s="55">
        <f>Assumptions!G143-Assumptions!G144</f>
        <v>0</v>
      </c>
      <c r="BU126" s="55">
        <f>Assumptions!H143-Assumptions!H144</f>
        <v>0</v>
      </c>
      <c r="BV126" s="55">
        <f>Assumptions!I143-Assumptions!I144</f>
        <v>0</v>
      </c>
      <c r="BW126" s="55">
        <f>Assumptions!J143-Assumptions!J144</f>
        <v>0</v>
      </c>
      <c r="BX126" s="55">
        <f>Assumptions!K143-Assumptions!K144</f>
        <v>0</v>
      </c>
      <c r="BY126" s="55">
        <f>Assumptions!L143-Assumptions!L144</f>
        <v>0</v>
      </c>
      <c r="BZ126" s="55">
        <f>Assumptions!M143-Assumptions!M144</f>
        <v>0</v>
      </c>
      <c r="CA126" s="55">
        <f>Assumptions!N143-Assumptions!N144</f>
        <v>0</v>
      </c>
      <c r="CB126" s="55">
        <f>Assumptions!O143-Assumptions!O144</f>
        <v>0</v>
      </c>
      <c r="CC126" s="55">
        <f>Assumptions!P143-Assumptions!P144</f>
        <v>0</v>
      </c>
      <c r="CD126" s="55">
        <f>Assumptions!Q143-Assumptions!Q144</f>
        <v>0</v>
      </c>
      <c r="CE126" s="55">
        <f>Assumptions!R143-Assumptions!R144</f>
        <v>0</v>
      </c>
    </row>
    <row r="127" spans="1:83" s="52" customFormat="1">
      <c r="B127" s="25">
        <v>3</v>
      </c>
      <c r="C127" s="54"/>
      <c r="D127" s="55" t="s">
        <v>217</v>
      </c>
      <c r="E127" s="56"/>
      <c r="F127" s="57" t="str">
        <f>IF(AZ127="NA   ","NA   ",AZ127)</f>
        <v xml:space="preserve">NA   </v>
      </c>
      <c r="G127" s="58" t="str">
        <f>IF(AZ127="NA   ","NA   ",BS127)</f>
        <v xml:space="preserve">NA   </v>
      </c>
      <c r="H127" s="59" t="str">
        <f>IF(F127="NA   ","NA   ",F127-G127)</f>
        <v xml:space="preserve">NA   </v>
      </c>
      <c r="I127" s="57" t="str">
        <f>IF(BA127="NA   ","NA   ",BA127)</f>
        <v xml:space="preserve">NA   </v>
      </c>
      <c r="J127" s="58" t="str">
        <f>IF(BA127="NA   ","NA   ",BT127)</f>
        <v xml:space="preserve">NA   </v>
      </c>
      <c r="K127" s="59" t="str">
        <f>IF(I127="NA   ","NA   ",I127-J127)</f>
        <v xml:space="preserve">NA   </v>
      </c>
      <c r="L127" s="57" t="str">
        <f>IF(BB127="NA   ","NA   ",BB127)</f>
        <v xml:space="preserve">NA   </v>
      </c>
      <c r="M127" s="58" t="str">
        <f>IF(BB127="NA   ","NA   ",BU127)</f>
        <v xml:space="preserve">NA   </v>
      </c>
      <c r="N127" s="59" t="str">
        <f>IF(L127="NA   ","NA   ",L127-M127)</f>
        <v xml:space="preserve">NA   </v>
      </c>
      <c r="O127" s="57" t="str">
        <f>IF(BC127="NA   ","NA   ",BC127)</f>
        <v xml:space="preserve">NA   </v>
      </c>
      <c r="P127" s="58" t="str">
        <f>IF(BC127="NA   ","NA   ",BV127)</f>
        <v xml:space="preserve">NA   </v>
      </c>
      <c r="Q127" s="59" t="str">
        <f>IF(O127="NA   ","NA   ",O127-P127)</f>
        <v xml:space="preserve">NA   </v>
      </c>
      <c r="R127" s="57" t="str">
        <f>IF(BD127="NA   ","NA   ",BD127)</f>
        <v xml:space="preserve">NA   </v>
      </c>
      <c r="S127" s="58" t="str">
        <f>IF(BD127="NA   ","NA   ",BW127)</f>
        <v xml:space="preserve">NA   </v>
      </c>
      <c r="T127" s="59" t="str">
        <f>IF(R127="NA   ","NA   ",R127-S127)</f>
        <v xml:space="preserve">NA   </v>
      </c>
      <c r="U127" s="57" t="str">
        <f>IF(BE127="NA   ","NA   ",BE127)</f>
        <v xml:space="preserve">NA   </v>
      </c>
      <c r="V127" s="58" t="str">
        <f>IF(BE127="NA   ","NA   ",BX127)</f>
        <v xml:space="preserve">NA   </v>
      </c>
      <c r="W127" s="59" t="str">
        <f>IF(U127="NA   ","NA   ",U127-V127)</f>
        <v xml:space="preserve">NA   </v>
      </c>
      <c r="X127" s="57" t="str">
        <f>IF(BF127="NA   ","NA   ",BF127)</f>
        <v xml:space="preserve">NA   </v>
      </c>
      <c r="Y127" s="58" t="str">
        <f>IF(BF127="NA   ","NA   ",BY127)</f>
        <v xml:space="preserve">NA   </v>
      </c>
      <c r="Z127" s="59" t="str">
        <f>IF(X127="NA   ","NA   ",X127-Y127)</f>
        <v xml:space="preserve">NA   </v>
      </c>
      <c r="AA127" s="57" t="str">
        <f>IF(BG127="NA   ","NA   ",BG127)</f>
        <v xml:space="preserve">NA   </v>
      </c>
      <c r="AB127" s="58" t="str">
        <f>IF(BG127="NA   ","NA   ",BZ127)</f>
        <v xml:space="preserve">NA   </v>
      </c>
      <c r="AC127" s="59" t="str">
        <f>IF(AA127="NA   ","NA   ",AA127-AB127)</f>
        <v xml:space="preserve">NA   </v>
      </c>
      <c r="AD127" s="57" t="str">
        <f>IF(BH127="NA   ","NA   ",BH127)</f>
        <v xml:space="preserve">NA   </v>
      </c>
      <c r="AE127" s="58" t="str">
        <f>IF(BH127="NA   ","NA   ",CA127)</f>
        <v xml:space="preserve">NA   </v>
      </c>
      <c r="AF127" s="59" t="str">
        <f>IF(AD127="NA   ","NA   ",AD127-AE127)</f>
        <v xml:space="preserve">NA   </v>
      </c>
      <c r="AG127" s="57" t="str">
        <f>IF(BI127="NA   ","NA   ",BI127)</f>
        <v xml:space="preserve">NA   </v>
      </c>
      <c r="AH127" s="58" t="str">
        <f>IF(BI127="NA   ","NA   ",CB127)</f>
        <v xml:space="preserve">NA   </v>
      </c>
      <c r="AI127" s="59" t="str">
        <f>IF(AG127="NA   ","NA   ",AG127-AH127)</f>
        <v xml:space="preserve">NA   </v>
      </c>
      <c r="AJ127" s="57" t="str">
        <f>IF(BJ127="NA   ","NA   ",BJ127)</f>
        <v xml:space="preserve">NA   </v>
      </c>
      <c r="AK127" s="58" t="str">
        <f>IF(BJ127="NA   ","NA   ",CB127)</f>
        <v xml:space="preserve">NA   </v>
      </c>
      <c r="AL127" s="59" t="str">
        <f>IF(AJ127="NA   ","NA   ",AJ127-AK127)</f>
        <v xml:space="preserve">NA   </v>
      </c>
      <c r="AM127" s="57" t="str">
        <f>IF(BK127="NA   ","NA   ",BK127)</f>
        <v xml:space="preserve">NA   </v>
      </c>
      <c r="AN127" s="58" t="str">
        <f>IF(BK127="NA   ","NA   ",CC127)</f>
        <v xml:space="preserve">NA   </v>
      </c>
      <c r="AO127" s="59" t="str">
        <f>IF(AM127="NA   ","NA   ",AM127-AN127)</f>
        <v xml:space="preserve">NA   </v>
      </c>
      <c r="AP127" s="57" t="str">
        <f>IF(BL127="NA   ","NA   ",BL127)</f>
        <v xml:space="preserve">NA   </v>
      </c>
      <c r="AQ127" s="58" t="str">
        <f>IF(BL127="NA   ","NA   ",CD127)</f>
        <v xml:space="preserve">NA   </v>
      </c>
      <c r="AR127" s="59" t="str">
        <f>IF(AP127="NA   ","NA   ",AP127-AQ127)</f>
        <v xml:space="preserve">NA   </v>
      </c>
      <c r="AS127" s="55"/>
      <c r="AV127" s="25">
        <v>3</v>
      </c>
      <c r="AW127" s="54"/>
      <c r="AX127" s="55" t="s">
        <v>217</v>
      </c>
      <c r="AY127" s="56"/>
      <c r="AZ127" s="58" t="str">
        <f>IF(AND(qtr&gt;=$AV127,week&gt;=AZ$2),Actuals!F335-Actuals!E335,"NA   ")</f>
        <v xml:space="preserve">NA   </v>
      </c>
      <c r="BA127" s="58" t="str">
        <f>IF(AND(qtr&gt;=$AV127,week&gt;=BA$2),Actuals!G335-Actuals!F335,"NA   ")</f>
        <v xml:space="preserve">NA   </v>
      </c>
      <c r="BB127" s="58" t="str">
        <f>IF(AND(qtr&gt;=$AV127,week&gt;=BB$2),Actuals!H335-Actuals!G335,"NA   ")</f>
        <v xml:space="preserve">NA   </v>
      </c>
      <c r="BC127" s="58" t="str">
        <f>IF(AND(qtr&gt;=$AV127,week&gt;=BC$2),Actuals!I335-Actuals!H335,"NA   ")</f>
        <v xml:space="preserve">NA   </v>
      </c>
      <c r="BD127" s="58" t="str">
        <f>IF(AND(qtr&gt;=$AV127,week&gt;=BD$2),Actuals!J335-Actuals!I335,"NA   ")</f>
        <v xml:space="preserve">NA   </v>
      </c>
      <c r="BE127" s="58" t="str">
        <f>IF(AND(qtr&gt;=$AV127,week&gt;=BE$2),Actuals!K335-Actuals!J335,"NA   ")</f>
        <v xml:space="preserve">NA   </v>
      </c>
      <c r="BF127" s="58" t="str">
        <f>IF(AND(qtr&gt;=$AV127,week&gt;=BF$2),Actuals!L335-Actuals!K335,"NA   ")</f>
        <v xml:space="preserve">NA   </v>
      </c>
      <c r="BG127" s="58" t="str">
        <f>IF(AND(qtr&gt;=$AV127,week&gt;=BG$2),Actuals!M335-Actuals!L335,"NA   ")</f>
        <v xml:space="preserve">NA   </v>
      </c>
      <c r="BH127" s="58" t="str">
        <f>IF(AND(qtr&gt;=$AV127,week&gt;=BH$2),Actuals!N335-Actuals!M335,"NA   ")</f>
        <v xml:space="preserve">NA   </v>
      </c>
      <c r="BI127" s="58" t="str">
        <f>IF(AND(qtr&gt;=$AV127,week&gt;=BI$2),Actuals!O335-Actuals!N335,"NA   ")</f>
        <v xml:space="preserve">NA   </v>
      </c>
      <c r="BJ127" s="58" t="str">
        <f>IF(AND(qtr&gt;=$AV127,week&gt;=BJ$2),Actuals!P335-Actuals!O335,"NA   ")</f>
        <v xml:space="preserve">NA   </v>
      </c>
      <c r="BK127" s="58" t="str">
        <f>IF(AND(qtr&gt;=$AV127,week&gt;=BK$2),Actuals!Q335-Actuals!P335,"NA   ")</f>
        <v xml:space="preserve">NA   </v>
      </c>
      <c r="BL127" s="58" t="str">
        <f>IF(AND(qtr&gt;=$AV127,week&gt;=BL$2),Actuals!R335-Actuals!Q335,"NA   ")</f>
        <v xml:space="preserve">NA   </v>
      </c>
      <c r="BO127" s="53">
        <v>3</v>
      </c>
      <c r="BP127" s="54"/>
      <c r="BQ127" s="55" t="s">
        <v>217</v>
      </c>
      <c r="BR127" s="56"/>
      <c r="BS127" s="55">
        <f>'Weekly BS'!F143-'Weekly BS'!E143</f>
        <v>0</v>
      </c>
      <c r="BT127" s="55">
        <f>'Weekly BS'!G143-'Weekly BS'!F143</f>
        <v>0</v>
      </c>
      <c r="BU127" s="55">
        <f>'Weekly BS'!H143-'Weekly BS'!G143</f>
        <v>0</v>
      </c>
      <c r="BV127" s="55">
        <f>'Weekly BS'!I143-'Weekly BS'!H143</f>
        <v>0</v>
      </c>
      <c r="BW127" s="55">
        <f>'Weekly BS'!J143-'Weekly BS'!I143</f>
        <v>0</v>
      </c>
      <c r="BX127" s="55">
        <f>'Weekly BS'!K143-'Weekly BS'!J143</f>
        <v>0</v>
      </c>
      <c r="BY127" s="55">
        <f>'Weekly BS'!L143-'Weekly BS'!K143</f>
        <v>0</v>
      </c>
      <c r="BZ127" s="55">
        <f>'Weekly BS'!M143-'Weekly BS'!L143</f>
        <v>0</v>
      </c>
      <c r="CA127" s="55">
        <f>'Weekly BS'!N143-'Weekly BS'!M143</f>
        <v>0</v>
      </c>
      <c r="CB127" s="55">
        <f>'Weekly BS'!O143-'Weekly BS'!N143</f>
        <v>0</v>
      </c>
      <c r="CC127" s="55">
        <f>'Weekly BS'!P143-'Weekly BS'!O143</f>
        <v>0</v>
      </c>
      <c r="CD127" s="55">
        <f>'Weekly BS'!Q143-'Weekly BS'!P143</f>
        <v>0</v>
      </c>
      <c r="CE127" s="55">
        <f>'Weekly BS'!R143-'Weekly BS'!Q143</f>
        <v>0</v>
      </c>
    </row>
    <row r="128" spans="1:83" hidden="1" outlineLevel="1">
      <c r="B128" s="25"/>
      <c r="C128" s="33"/>
      <c r="D128" s="33"/>
      <c r="E128" s="38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V128" s="25"/>
      <c r="AW128" s="33"/>
      <c r="AX128" s="33"/>
      <c r="AY128" s="38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O128" s="25"/>
      <c r="BP128" s="33"/>
      <c r="BQ128" s="33"/>
      <c r="BR128" s="38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</row>
    <row r="129" spans="2:83" hidden="1" outlineLevel="1">
      <c r="B129" s="25"/>
      <c r="C129" s="26"/>
      <c r="D129" s="23"/>
      <c r="E129" s="38"/>
      <c r="I129" s="33"/>
      <c r="J129" s="33"/>
      <c r="K129" s="33"/>
      <c r="AV129" s="25"/>
      <c r="AW129" s="26"/>
      <c r="AX129" s="23"/>
      <c r="AY129" s="38"/>
      <c r="BO129" s="25">
        <v>3</v>
      </c>
      <c r="BP129" s="23" t="s">
        <v>35</v>
      </c>
      <c r="BR129" s="38"/>
      <c r="BS129" s="24">
        <f ca="1">(1+Assumptions!F120)*'Weekly IS'!E119</f>
        <v>1097.3827844712719</v>
      </c>
      <c r="BT129" s="24">
        <f ca="1">(1+Assumptions!G120)*BS129</f>
        <v>1098.0580969540235</v>
      </c>
      <c r="BU129" s="24">
        <f ca="1">(1+Assumptions!H120)*BT129</f>
        <v>1098.7338250136877</v>
      </c>
      <c r="BV129" s="24">
        <f ca="1">(1+Assumptions!I120)*BU129</f>
        <v>1099.409968906004</v>
      </c>
      <c r="BW129" s="24">
        <f ca="1">(1+Assumptions!J120)*BV129</f>
        <v>1100.0865288868692</v>
      </c>
      <c r="BX129" s="24">
        <f ca="1">(1+Assumptions!K120)*BW129</f>
        <v>1100.7635052123383</v>
      </c>
      <c r="BY129" s="24">
        <f ca="1">(1+Assumptions!L120)*BX129</f>
        <v>1101.4408981386227</v>
      </c>
      <c r="BZ129" s="24">
        <f ca="1">(1+Assumptions!M120)*BY129</f>
        <v>1102.1187079220927</v>
      </c>
      <c r="CA129" s="24">
        <f ca="1">(1+Assumptions!N120)*BZ129</f>
        <v>1102.7969348192755</v>
      </c>
      <c r="CB129" s="24">
        <f ca="1">(1+Assumptions!O120)*CA129</f>
        <v>1103.4755790868567</v>
      </c>
      <c r="CC129" s="24">
        <f ca="1">(1+Assumptions!P120)*CB129</f>
        <v>1104.1546409816794</v>
      </c>
      <c r="CD129" s="24">
        <f ca="1">(1+Assumptions!Q120)*CC129</f>
        <v>1104.8341207607452</v>
      </c>
      <c r="CE129" s="24">
        <f ca="1">(1+Assumptions!R120)*CD129</f>
        <v>1105.5140186812134</v>
      </c>
    </row>
    <row r="130" spans="2:83" hidden="1" outlineLevel="1">
      <c r="B130" s="25"/>
      <c r="C130" s="61"/>
      <c r="E130" s="38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V130" s="25"/>
      <c r="AW130" s="61"/>
      <c r="AY130" s="38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O130" s="25">
        <v>3</v>
      </c>
      <c r="BP130" s="23"/>
      <c r="BR130" s="38"/>
    </row>
    <row r="131" spans="2:83" hidden="1" outlineLevel="1">
      <c r="BO131" s="25">
        <v>3</v>
      </c>
      <c r="BP131" s="37" t="s">
        <v>74</v>
      </c>
    </row>
    <row r="132" spans="2:83" hidden="1" outlineLevel="1">
      <c r="BO132" s="25">
        <v>3</v>
      </c>
      <c r="BQ132" s="24" t="s">
        <v>75</v>
      </c>
      <c r="BS132" s="24">
        <f ca="1">BR135</f>
        <v>9665.2778017597539</v>
      </c>
      <c r="BT132" s="24">
        <f t="shared" ref="BT132:CE132" ca="1" si="35">BS135</f>
        <v>9671.4195440968597</v>
      </c>
      <c r="BU132" s="24">
        <f t="shared" ca="1" si="35"/>
        <v>9677.5431763947872</v>
      </c>
      <c r="BV132" s="24">
        <f t="shared" ca="1" si="35"/>
        <v>9683.6511589122892</v>
      </c>
      <c r="BW132" s="24">
        <f t="shared" ca="1" si="35"/>
        <v>9689.7456743927123</v>
      </c>
      <c r="BX132" s="24">
        <f t="shared" ca="1" si="35"/>
        <v>9695.8286593965349</v>
      </c>
      <c r="BY132" s="24">
        <f t="shared" ca="1" si="35"/>
        <v>9701.9018320963623</v>
      </c>
      <c r="BZ132" s="24">
        <f t="shared" ca="1" si="35"/>
        <v>9707.9667169337827</v>
      </c>
      <c r="CA132" s="24">
        <f t="shared" ca="1" si="35"/>
        <v>9714.0246664923834</v>
      </c>
      <c r="CB132" s="24">
        <f t="shared" ca="1" si="35"/>
        <v>9720.0768809012279</v>
      </c>
      <c r="CC132" s="24">
        <f t="shared" ca="1" si="35"/>
        <v>9726.1244250476229</v>
      </c>
      <c r="CD132" s="24">
        <f t="shared" ca="1" si="35"/>
        <v>9732.1682438465068</v>
      </c>
      <c r="CE132" s="24">
        <f t="shared" ca="1" si="35"/>
        <v>9738.2091757858725</v>
      </c>
    </row>
    <row r="133" spans="2:83" hidden="1" outlineLevel="1">
      <c r="BO133" s="25">
        <v>3</v>
      </c>
      <c r="BQ133" s="24" t="s">
        <v>134</v>
      </c>
      <c r="BS133" s="24">
        <f ca="1">BS129</f>
        <v>1097.3827844712719</v>
      </c>
      <c r="BT133" s="24">
        <f t="shared" ref="BT133:CE133" ca="1" si="36">BT129</f>
        <v>1098.0580969540235</v>
      </c>
      <c r="BU133" s="24">
        <f t="shared" ca="1" si="36"/>
        <v>1098.7338250136877</v>
      </c>
      <c r="BV133" s="24">
        <f t="shared" ca="1" si="36"/>
        <v>1099.409968906004</v>
      </c>
      <c r="BW133" s="24">
        <f t="shared" ca="1" si="36"/>
        <v>1100.0865288868692</v>
      </c>
      <c r="BX133" s="24">
        <f t="shared" ca="1" si="36"/>
        <v>1100.7635052123383</v>
      </c>
      <c r="BY133" s="24">
        <f t="shared" ca="1" si="36"/>
        <v>1101.4408981386227</v>
      </c>
      <c r="BZ133" s="24">
        <f t="shared" ca="1" si="36"/>
        <v>1102.1187079220927</v>
      </c>
      <c r="CA133" s="24">
        <f t="shared" ca="1" si="36"/>
        <v>1102.7969348192755</v>
      </c>
      <c r="CB133" s="24">
        <f t="shared" ca="1" si="36"/>
        <v>1103.4755790868567</v>
      </c>
      <c r="CC133" s="24">
        <f t="shared" ca="1" si="36"/>
        <v>1104.1546409816794</v>
      </c>
      <c r="CD133" s="24">
        <f t="shared" ca="1" si="36"/>
        <v>1104.8341207607452</v>
      </c>
      <c r="CE133" s="24">
        <f t="shared" ca="1" si="36"/>
        <v>1105.5140186812134</v>
      </c>
    </row>
    <row r="134" spans="2:83" hidden="1" outlineLevel="1">
      <c r="BO134" s="25">
        <v>3</v>
      </c>
      <c r="BQ134" s="24" t="s">
        <v>77</v>
      </c>
      <c r="BS134" s="24">
        <f ca="1">(BR135/Assumptions!F131)*7</f>
        <v>1091.2410421341658</v>
      </c>
      <c r="BT134" s="24">
        <f ca="1">(BS135/Assumptions!G131)*7</f>
        <v>1091.9344646560971</v>
      </c>
      <c r="BU134" s="24">
        <f ca="1">(BT135/Assumptions!H131)*7</f>
        <v>1092.6258424961857</v>
      </c>
      <c r="BV134" s="24">
        <f ca="1">(BU135/Assumptions!I131)*7</f>
        <v>1093.3154534255809</v>
      </c>
      <c r="BW134" s="24">
        <f ca="1">(BV135/Assumptions!J131)*7</f>
        <v>1094.003543883048</v>
      </c>
      <c r="BX134" s="24">
        <f ca="1">(BW135/Assumptions!K131)*7</f>
        <v>1094.690332512512</v>
      </c>
      <c r="BY134" s="24">
        <f ca="1">(BX135/Assumptions!L131)*7</f>
        <v>1095.3760133012022</v>
      </c>
      <c r="BZ134" s="24">
        <f ca="1">(BY135/Assumptions!M131)*7</f>
        <v>1096.0607583634917</v>
      </c>
      <c r="CA134" s="24">
        <f ca="1">(BZ135/Assumptions!N131)*7</f>
        <v>1096.7447204104303</v>
      </c>
      <c r="CB134" s="24">
        <f ca="1">(CA135/Assumptions!O131)*7</f>
        <v>1097.4280349404612</v>
      </c>
      <c r="CC134" s="24">
        <f ca="1">(CB135/Assumptions!P131)*7</f>
        <v>1098.1108221827963</v>
      </c>
      <c r="CD134" s="24">
        <f ca="1">(CC135/Assumptions!Q131)*7</f>
        <v>1098.7931888213798</v>
      </c>
      <c r="CE134" s="24">
        <f ca="1">(CD135/Assumptions!R131)*7</f>
        <v>1099.4752295242115</v>
      </c>
    </row>
    <row r="135" spans="2:83" hidden="1" outlineLevel="1">
      <c r="BO135" s="25">
        <v>3</v>
      </c>
      <c r="BQ135" s="24" t="s">
        <v>76</v>
      </c>
      <c r="BR135" s="24">
        <f ca="1">'Weekly BS'!E121</f>
        <v>9665.2778017597539</v>
      </c>
      <c r="BS135" s="24">
        <f t="shared" ref="BS135:CE135" ca="1" si="37">BS132+BS133-BS134</f>
        <v>9671.4195440968597</v>
      </c>
      <c r="BT135" s="24">
        <f t="shared" ca="1" si="37"/>
        <v>9677.5431763947872</v>
      </c>
      <c r="BU135" s="24">
        <f t="shared" ca="1" si="37"/>
        <v>9683.6511589122892</v>
      </c>
      <c r="BV135" s="24">
        <f t="shared" ca="1" si="37"/>
        <v>9689.7456743927123</v>
      </c>
      <c r="BW135" s="24">
        <f t="shared" ca="1" si="37"/>
        <v>9695.8286593965349</v>
      </c>
      <c r="BX135" s="24">
        <f t="shared" ca="1" si="37"/>
        <v>9701.9018320963623</v>
      </c>
      <c r="BY135" s="24">
        <f t="shared" ca="1" si="37"/>
        <v>9707.9667169337827</v>
      </c>
      <c r="BZ135" s="24">
        <f t="shared" ca="1" si="37"/>
        <v>9714.0246664923834</v>
      </c>
      <c r="CA135" s="24">
        <f t="shared" ca="1" si="37"/>
        <v>9720.0768809012279</v>
      </c>
      <c r="CB135" s="24">
        <f t="shared" ca="1" si="37"/>
        <v>9726.1244250476229</v>
      </c>
      <c r="CC135" s="24">
        <f t="shared" ca="1" si="37"/>
        <v>9732.1682438465068</v>
      </c>
      <c r="CD135" s="24">
        <f t="shared" ca="1" si="37"/>
        <v>9738.2091757858725</v>
      </c>
      <c r="CE135" s="24">
        <f t="shared" ca="1" si="37"/>
        <v>9744.2479649428751</v>
      </c>
    </row>
    <row r="136" spans="2:83" hidden="1" outlineLevel="1">
      <c r="BO136" s="25">
        <v>3</v>
      </c>
    </row>
    <row r="137" spans="2:83" hidden="1" outlineLevel="1">
      <c r="BO137" s="25">
        <v>3</v>
      </c>
      <c r="BP137" s="23" t="s">
        <v>78</v>
      </c>
    </row>
    <row r="138" spans="2:83" hidden="1" outlineLevel="1">
      <c r="BO138" s="25">
        <v>3</v>
      </c>
      <c r="BP138" s="23"/>
      <c r="BQ138" s="24" t="s">
        <v>101</v>
      </c>
      <c r="BS138" s="24">
        <f ca="1">BR141</f>
        <v>9400.3533197987163</v>
      </c>
      <c r="BT138" s="24">
        <f t="shared" ref="BT138:CE138" ca="1" si="38">BS141</f>
        <v>9389.9194096831397</v>
      </c>
      <c r="BU138" s="24">
        <f t="shared" ca="1" si="38"/>
        <v>9380.9928280397253</v>
      </c>
      <c r="BV138" s="24">
        <f t="shared" ca="1" si="38"/>
        <v>9373.4332191834983</v>
      </c>
      <c r="BW138" s="24">
        <f t="shared" ca="1" si="38"/>
        <v>9367.1133274954482</v>
      </c>
      <c r="BX138" s="24">
        <f t="shared" ca="1" si="38"/>
        <v>9361.9177747498325</v>
      </c>
      <c r="BY138" s="24">
        <f t="shared" ca="1" si="38"/>
        <v>9357.7419515575948</v>
      </c>
      <c r="BZ138" s="24">
        <f t="shared" ca="1" si="38"/>
        <v>9354.4910122750643</v>
      </c>
      <c r="CA138" s="24">
        <f t="shared" ca="1" si="38"/>
        <v>9352.0789637211783</v>
      </c>
      <c r="CB138" s="24">
        <f t="shared" ca="1" si="38"/>
        <v>9350.4278389477622</v>
      </c>
      <c r="CC138" s="24">
        <f t="shared" ca="1" si="38"/>
        <v>9349.4669481245874</v>
      </c>
      <c r="CD138" s="24">
        <f t="shared" ca="1" si="38"/>
        <v>9349.1321993418205</v>
      </c>
      <c r="CE138" s="24">
        <f t="shared" ca="1" si="38"/>
        <v>9349.3654828042399</v>
      </c>
    </row>
    <row r="139" spans="2:83" hidden="1" outlineLevel="1">
      <c r="BO139" s="25">
        <v>3</v>
      </c>
      <c r="BP139" s="23"/>
      <c r="BQ139" s="24" t="s">
        <v>81</v>
      </c>
      <c r="BS139" s="24">
        <f t="shared" ref="BS139:CE139" ca="1" si="39">BS141+BS140-BS138</f>
        <v>421.87400998420344</v>
      </c>
      <c r="BT139" s="24">
        <f t="shared" ca="1" si="39"/>
        <v>423.71359457504877</v>
      </c>
      <c r="BU139" s="24">
        <f t="shared" ca="1" si="39"/>
        <v>425.41170353671259</v>
      </c>
      <c r="BV139" s="24">
        <f t="shared" ca="1" si="39"/>
        <v>426.98146273415114</v>
      </c>
      <c r="BW139" s="24">
        <f t="shared" ca="1" si="39"/>
        <v>428.43477484574214</v>
      </c>
      <c r="BX139" s="24">
        <f t="shared" ca="1" si="39"/>
        <v>429.78243348966498</v>
      </c>
      <c r="BY139" s="24">
        <f t="shared" ca="1" si="39"/>
        <v>431.03422669927204</v>
      </c>
      <c r="BZ139" s="24">
        <f t="shared" ca="1" si="39"/>
        <v>432.19903074147078</v>
      </c>
      <c r="CA139" s="24">
        <f t="shared" ca="1" si="39"/>
        <v>433.28489517945854</v>
      </c>
      <c r="CB139" s="24">
        <f t="shared" ca="1" si="39"/>
        <v>434.29911999698561</v>
      </c>
      <c r="CC139" s="24">
        <f t="shared" ca="1" si="39"/>
        <v>435.24832552503722</v>
      </c>
      <c r="CD139" s="24">
        <f t="shared" ca="1" si="39"/>
        <v>436.13851584270196</v>
      </c>
      <c r="CE139" s="24">
        <f t="shared" ca="1" si="39"/>
        <v>436.97513626131513</v>
      </c>
    </row>
    <row r="140" spans="2:83" hidden="1" outlineLevel="1">
      <c r="BO140" s="25">
        <v>3</v>
      </c>
      <c r="BP140" s="23"/>
      <c r="BQ140" s="24" t="s">
        <v>102</v>
      </c>
      <c r="BS140" s="24">
        <f ca="1">BS156</f>
        <v>432.30792009978069</v>
      </c>
      <c r="BT140" s="24">
        <f t="shared" ref="BT140:CE140" ca="1" si="40">BT156</f>
        <v>432.64017621846352</v>
      </c>
      <c r="BU140" s="24">
        <f t="shared" ca="1" si="40"/>
        <v>432.97131239293941</v>
      </c>
      <c r="BV140" s="24">
        <f t="shared" ca="1" si="40"/>
        <v>433.30135442220183</v>
      </c>
      <c r="BW140" s="24">
        <f t="shared" ca="1" si="40"/>
        <v>433.63032759135723</v>
      </c>
      <c r="BX140" s="24">
        <f t="shared" ca="1" si="40"/>
        <v>433.95825668190349</v>
      </c>
      <c r="BY140" s="24">
        <f t="shared" ca="1" si="40"/>
        <v>434.2851659818034</v>
      </c>
      <c r="BZ140" s="24">
        <f t="shared" ca="1" si="40"/>
        <v>434.6110792953566</v>
      </c>
      <c r="CA140" s="24">
        <f t="shared" ca="1" si="40"/>
        <v>434.93601995287452</v>
      </c>
      <c r="CB140" s="24">
        <f t="shared" ca="1" si="40"/>
        <v>435.26001082016131</v>
      </c>
      <c r="CC140" s="24">
        <f t="shared" ca="1" si="40"/>
        <v>435.58307430780462</v>
      </c>
      <c r="CD140" s="24">
        <f t="shared" ca="1" si="40"/>
        <v>435.9052323802822</v>
      </c>
      <c r="CE140" s="24">
        <f t="shared" ca="1" si="40"/>
        <v>436.22650656488469</v>
      </c>
    </row>
    <row r="141" spans="2:83" hidden="1" outlineLevel="1">
      <c r="BO141" s="25">
        <v>3</v>
      </c>
      <c r="BP141" s="23"/>
      <c r="BQ141" s="24" t="s">
        <v>103</v>
      </c>
      <c r="BR141" s="24">
        <f ca="1">'Weekly BS'!E122</f>
        <v>9400.3533197987163</v>
      </c>
      <c r="BS141" s="24">
        <f ca="1">BR141+BS157-(BR141/Assumptions!F132*7)</f>
        <v>9389.9194096831397</v>
      </c>
      <c r="BT141" s="24">
        <f ca="1">BS141+BT157-(BS141/Assumptions!G132*7)</f>
        <v>9380.9928280397253</v>
      </c>
      <c r="BU141" s="24">
        <f ca="1">BT141+BU157-(BT141/Assumptions!H132*7)</f>
        <v>9373.4332191834983</v>
      </c>
      <c r="BV141" s="24">
        <f ca="1">BU141+BV157-(BU141/Assumptions!I132*7)</f>
        <v>9367.1133274954482</v>
      </c>
      <c r="BW141" s="24">
        <f ca="1">BV141+BW157-(BV141/Assumptions!J132*7)</f>
        <v>9361.9177747498325</v>
      </c>
      <c r="BX141" s="24">
        <f ca="1">BW141+BX157-(BW141/Assumptions!K132*7)</f>
        <v>9357.7419515575948</v>
      </c>
      <c r="BY141" s="24">
        <f ca="1">BX141+BY157-(BX141/Assumptions!L132*7)</f>
        <v>9354.4910122750643</v>
      </c>
      <c r="BZ141" s="24">
        <f ca="1">BY141+BZ157-(BY141/Assumptions!M132*7)</f>
        <v>9352.0789637211783</v>
      </c>
      <c r="CA141" s="24">
        <f ca="1">BZ141+CA157-(BZ141/Assumptions!N132*7)</f>
        <v>9350.4278389477622</v>
      </c>
      <c r="CB141" s="24">
        <f ca="1">CA141+CB157-(CA141/Assumptions!O132*7)</f>
        <v>9349.4669481245874</v>
      </c>
      <c r="CC141" s="24">
        <f ca="1">CB141+CC157-(CB141/Assumptions!P132*7)</f>
        <v>9349.1321993418205</v>
      </c>
      <c r="CD141" s="24">
        <f ca="1">CC141+CD157-(CC141/Assumptions!Q132*7)</f>
        <v>9349.3654828042399</v>
      </c>
      <c r="CE141" s="24">
        <f ca="1">CD141+CE157-(CD141/Assumptions!R132*7)</f>
        <v>9350.1141125006707</v>
      </c>
    </row>
    <row r="142" spans="2:83" hidden="1" outlineLevel="1">
      <c r="BO142" s="25">
        <v>3</v>
      </c>
      <c r="BP142" s="23"/>
    </row>
    <row r="143" spans="2:83" hidden="1" outlineLevel="1">
      <c r="BO143" s="25">
        <v>3</v>
      </c>
      <c r="BQ143" s="24" t="s">
        <v>79</v>
      </c>
      <c r="BS143" s="24">
        <f ca="1">BR146</f>
        <v>5196.983600665244</v>
      </c>
      <c r="BT143" s="24">
        <f t="shared" ref="BT143:CE143" ca="1" si="41">BS146</f>
        <v>5597.5200362352825</v>
      </c>
      <c r="BU143" s="24">
        <f t="shared" ca="1" si="41"/>
        <v>5962.6443911155384</v>
      </c>
      <c r="BV143" s="24">
        <f t="shared" ca="1" si="41"/>
        <v>6295.5350008531623</v>
      </c>
      <c r="BW143" s="24">
        <f t="shared" ca="1" si="41"/>
        <v>6599.0849659559299</v>
      </c>
      <c r="BX143" s="24">
        <f t="shared" ca="1" si="41"/>
        <v>6875.9277499087166</v>
      </c>
      <c r="BY143" s="24">
        <f t="shared" ca="1" si="41"/>
        <v>7128.4604799320914</v>
      </c>
      <c r="BZ143" s="24">
        <f t="shared" ca="1" si="41"/>
        <v>7358.8651566471854</v>
      </c>
      <c r="CA143" s="24">
        <f t="shared" ca="1" si="41"/>
        <v>7569.127960309097</v>
      </c>
      <c r="CB143" s="24">
        <f t="shared" ca="1" si="41"/>
        <v>7761.0568244296101</v>
      </c>
      <c r="CC143" s="24">
        <f t="shared" ca="1" si="41"/>
        <v>7936.2974322799282</v>
      </c>
      <c r="CD143" s="24">
        <f t="shared" ca="1" si="41"/>
        <v>8096.3477778098204</v>
      </c>
      <c r="CE143" s="24">
        <f t="shared" ca="1" si="41"/>
        <v>8242.5714198176211</v>
      </c>
    </row>
    <row r="144" spans="2:83" hidden="1" outlineLevel="1">
      <c r="BO144" s="25">
        <v>3</v>
      </c>
      <c r="BQ144" s="24" t="s">
        <v>81</v>
      </c>
      <c r="BS144" s="24">
        <f ca="1">BS139</f>
        <v>421.87400998420344</v>
      </c>
      <c r="BT144" s="24">
        <f t="shared" ref="BT144:CE144" ca="1" si="42">BT139</f>
        <v>423.71359457504877</v>
      </c>
      <c r="BU144" s="24">
        <f t="shared" ca="1" si="42"/>
        <v>425.41170353671259</v>
      </c>
      <c r="BV144" s="24">
        <f t="shared" ca="1" si="42"/>
        <v>426.98146273415114</v>
      </c>
      <c r="BW144" s="24">
        <f t="shared" ca="1" si="42"/>
        <v>428.43477484574214</v>
      </c>
      <c r="BX144" s="24">
        <f t="shared" ca="1" si="42"/>
        <v>429.78243348966498</v>
      </c>
      <c r="BY144" s="24">
        <f t="shared" ca="1" si="42"/>
        <v>431.03422669927204</v>
      </c>
      <c r="BZ144" s="24">
        <f t="shared" ca="1" si="42"/>
        <v>432.19903074147078</v>
      </c>
      <c r="CA144" s="24">
        <f t="shared" ca="1" si="42"/>
        <v>433.28489517945854</v>
      </c>
      <c r="CB144" s="24">
        <f t="shared" ca="1" si="42"/>
        <v>434.29911999698561</v>
      </c>
      <c r="CC144" s="24">
        <f t="shared" ca="1" si="42"/>
        <v>435.24832552503722</v>
      </c>
      <c r="CD144" s="24">
        <f t="shared" ca="1" si="42"/>
        <v>436.13851584270196</v>
      </c>
      <c r="CE144" s="24">
        <f t="shared" ca="1" si="42"/>
        <v>436.97513626131513</v>
      </c>
    </row>
    <row r="145" spans="9:83" hidden="1" outlineLevel="1">
      <c r="BO145" s="25">
        <v>3</v>
      </c>
      <c r="BQ145" s="24" t="s">
        <v>82</v>
      </c>
      <c r="BS145" s="24">
        <f t="shared" ref="BS145:CE145" ca="1" si="43">BS143+BS144-BS146</f>
        <v>21.337574414164919</v>
      </c>
      <c r="BT145" s="24">
        <f t="shared" ca="1" si="43"/>
        <v>58.589239694792923</v>
      </c>
      <c r="BU145" s="24">
        <f t="shared" ca="1" si="43"/>
        <v>92.521093799088703</v>
      </c>
      <c r="BV145" s="24">
        <f t="shared" ca="1" si="43"/>
        <v>123.43149763138354</v>
      </c>
      <c r="BW145" s="24">
        <f t="shared" ca="1" si="43"/>
        <v>151.59199089295544</v>
      </c>
      <c r="BX145" s="24">
        <f t="shared" ca="1" si="43"/>
        <v>177.24970346629016</v>
      </c>
      <c r="BY145" s="24">
        <f t="shared" ca="1" si="43"/>
        <v>200.62954998417808</v>
      </c>
      <c r="BZ145" s="24">
        <f t="shared" ca="1" si="43"/>
        <v>221.9362270795591</v>
      </c>
      <c r="CA145" s="24">
        <f t="shared" ca="1" si="43"/>
        <v>241.35603105894552</v>
      </c>
      <c r="CB145" s="24">
        <f t="shared" ca="1" si="43"/>
        <v>259.05851214666745</v>
      </c>
      <c r="CC145" s="24">
        <f t="shared" ca="1" si="43"/>
        <v>275.19797999514412</v>
      </c>
      <c r="CD145" s="24">
        <f t="shared" ca="1" si="43"/>
        <v>289.9148738349013</v>
      </c>
      <c r="CE145" s="24">
        <f t="shared" ca="1" si="43"/>
        <v>303.33700943550866</v>
      </c>
    </row>
    <row r="146" spans="9:83" hidden="1" outlineLevel="1">
      <c r="BO146" s="25">
        <v>3</v>
      </c>
      <c r="BQ146" s="24" t="s">
        <v>80</v>
      </c>
      <c r="BR146" s="24">
        <f ca="1">'Weekly BS'!E132</f>
        <v>5196.983600665244</v>
      </c>
      <c r="BS146" s="24">
        <f ca="1">BR146+BS157-(BR146/Assumptions!F133*7)</f>
        <v>5597.5200362352825</v>
      </c>
      <c r="BT146" s="24">
        <f ca="1">BS146+BT157-(BS146/Assumptions!G133*7)</f>
        <v>5962.6443911155384</v>
      </c>
      <c r="BU146" s="24">
        <f ca="1">BT146+BU157-(BT146/Assumptions!H133*7)</f>
        <v>6295.5350008531623</v>
      </c>
      <c r="BV146" s="24">
        <f ca="1">BU146+BV157-(BU146/Assumptions!I133*7)</f>
        <v>6599.0849659559299</v>
      </c>
      <c r="BW146" s="24">
        <f ca="1">BV146+BW157-(BV146/Assumptions!J133*7)</f>
        <v>6875.9277499087166</v>
      </c>
      <c r="BX146" s="24">
        <f ca="1">BW146+BX157-(BW146/Assumptions!K133*7)</f>
        <v>7128.4604799320914</v>
      </c>
      <c r="BY146" s="24">
        <f ca="1">BX146+BY157-(BX146/Assumptions!L133*7)</f>
        <v>7358.8651566471854</v>
      </c>
      <c r="BZ146" s="24">
        <f ca="1">BY146+BZ157-(BY146/Assumptions!M133*7)</f>
        <v>7569.127960309097</v>
      </c>
      <c r="CA146" s="24">
        <f ca="1">BZ146+CA157-(BZ146/Assumptions!N133*7)</f>
        <v>7761.0568244296101</v>
      </c>
      <c r="CB146" s="24">
        <f ca="1">CA146+CB157-(CA146/Assumptions!O133*7)</f>
        <v>7936.2974322799282</v>
      </c>
      <c r="CC146" s="24">
        <f ca="1">CB146+CC157-(CB146/Assumptions!P133*7)</f>
        <v>8096.3477778098204</v>
      </c>
      <c r="CD146" s="24">
        <f ca="1">CC146+CD157-(CC146/Assumptions!Q133*7)</f>
        <v>8242.5714198176211</v>
      </c>
      <c r="CE146" s="24">
        <f ca="1">CD146+CE157-(CD146/Assumptions!R133*7)</f>
        <v>8376.2095466434275</v>
      </c>
    </row>
    <row r="147" spans="9:83" hidden="1" outlineLevel="1">
      <c r="BO147" s="25">
        <v>3</v>
      </c>
    </row>
    <row r="148" spans="9:83" hidden="1" outlineLevel="1">
      <c r="BO148" s="25">
        <v>3</v>
      </c>
      <c r="BP148" s="23" t="s">
        <v>83</v>
      </c>
    </row>
    <row r="149" spans="9:83" hidden="1" outlineLevel="1">
      <c r="BO149" s="25">
        <v>3</v>
      </c>
      <c r="BQ149" s="24" t="s">
        <v>85</v>
      </c>
      <c r="BS149" s="24">
        <f ca="1">BR152</f>
        <v>1086.9455237918332</v>
      </c>
      <c r="BT149" s="24">
        <f t="shared" ref="BT149:CE149" ca="1" si="44">BS152</f>
        <v>72.591584152647158</v>
      </c>
      <c r="BU149" s="24">
        <f t="shared" ca="1" si="44"/>
        <v>0</v>
      </c>
      <c r="BV149" s="24">
        <f t="shared" ca="1" si="44"/>
        <v>72.687200716502915</v>
      </c>
      <c r="BW149" s="24">
        <f t="shared" ca="1" si="44"/>
        <v>0</v>
      </c>
      <c r="BX149" s="24">
        <f t="shared" ca="1" si="44"/>
        <v>72.782687673312836</v>
      </c>
      <c r="BY149" s="24">
        <f t="shared" ca="1" si="44"/>
        <v>0</v>
      </c>
      <c r="BZ149" s="24">
        <f t="shared" ca="1" si="44"/>
        <v>72.878054657588592</v>
      </c>
      <c r="CA149" s="24">
        <f t="shared" ca="1" si="44"/>
        <v>0</v>
      </c>
      <c r="CB149" s="24">
        <f t="shared" ca="1" si="44"/>
        <v>72.97331092785798</v>
      </c>
      <c r="CC149" s="24">
        <f t="shared" ca="1" si="44"/>
        <v>0</v>
      </c>
      <c r="CD149" s="24">
        <f t="shared" ca="1" si="44"/>
        <v>73.068465381560557</v>
      </c>
      <c r="CE149" s="24">
        <f t="shared" ca="1" si="44"/>
        <v>0</v>
      </c>
    </row>
    <row r="150" spans="9:83" hidden="1" outlineLevel="1">
      <c r="BO150" s="25">
        <v>3</v>
      </c>
      <c r="BQ150" s="24" t="s">
        <v>86</v>
      </c>
      <c r="BS150" s="24">
        <f ca="1">BS155+Assumptions!F123*Variance!BS129-Assumptions!F126*'Weekly BS'!E126*Assumptions!F128</f>
        <v>508.14108906853011</v>
      </c>
      <c r="BT150" s="24">
        <f ca="1">BT155+Assumptions!G123*Variance!BT129-Assumptions!G126*'Weekly BS'!F126*Assumptions!G128</f>
        <v>508.47586476903592</v>
      </c>
      <c r="BU150" s="24">
        <f ca="1">BU155+Assumptions!H123*Variance!BU129-Assumptions!H126*'Weekly BS'!G126*Assumptions!H128</f>
        <v>508.81040501552047</v>
      </c>
      <c r="BV150" s="24">
        <f ca="1">BV155+Assumptions!I123*Variance!BV129-Assumptions!I126*'Weekly BS'!H126*Assumptions!I128</f>
        <v>509.14471849248571</v>
      </c>
      <c r="BW150" s="24">
        <f ca="1">BW155+Assumptions!J123*Variance!BW129-Assumptions!J126*'Weekly BS'!I126*Assumptions!J128</f>
        <v>509.47881371318988</v>
      </c>
      <c r="BX150" s="24">
        <f ca="1">BX155+Assumptions!K123*Variance!BX129-Assumptions!K126*'Weekly BS'!J126*Assumptions!K128</f>
        <v>509.81269902307417</v>
      </c>
      <c r="BY150" s="24">
        <f ca="1">BY155+Assumptions!L123*Variance!BY129-Assumptions!L126*'Weekly BS'!K126*Assumptions!L128</f>
        <v>510.14638260312017</v>
      </c>
      <c r="BZ150" s="24">
        <f ca="1">BZ155+Assumptions!M123*Variance!BZ129-Assumptions!M126*'Weekly BS'!L126*Assumptions!M128</f>
        <v>510.47987247314114</v>
      </c>
      <c r="CA150" s="24">
        <f ca="1">CA155+Assumptions!N123*Variance!CA129-Assumptions!N126*'Weekly BS'!M126*Assumptions!N128</f>
        <v>510.81317649500585</v>
      </c>
      <c r="CB150" s="24">
        <f ca="1">CB155+Assumptions!O123*Variance!CB129-Assumptions!O126*'Weekly BS'!N126*Assumptions!O128</f>
        <v>511.14630237580036</v>
      </c>
      <c r="CC150" s="24">
        <f ca="1">CC155+Assumptions!P123*Variance!CC129-Assumptions!P126*'Weekly BS'!O126*Assumptions!P128</f>
        <v>511.47925767092397</v>
      </c>
      <c r="CD150" s="24">
        <f ca="1">CD155+Assumptions!Q123*Variance!CD129-Assumptions!Q126*'Weekly BS'!P126*Assumptions!Q128</f>
        <v>511.81204978712526</v>
      </c>
      <c r="CE150" s="24">
        <f ca="1">CE155+Assumptions!R123*Variance!CE129-Assumptions!R126*'Weekly BS'!Q126*Assumptions!R128</f>
        <v>512.14468598547614</v>
      </c>
    </row>
    <row r="151" spans="9:83" hidden="1" outlineLevel="1">
      <c r="BO151" s="25">
        <v>3</v>
      </c>
      <c r="BQ151" s="24" t="s">
        <v>87</v>
      </c>
      <c r="BS151" s="24">
        <f t="shared" ref="BS151:CE151" ca="1" si="45">BS149+BS150-BS152</f>
        <v>1522.4950287077163</v>
      </c>
      <c r="BT151" s="24">
        <f t="shared" ca="1" si="45"/>
        <v>581.06744892168308</v>
      </c>
      <c r="BU151" s="24">
        <f t="shared" ca="1" si="45"/>
        <v>436.12320429901757</v>
      </c>
      <c r="BV151" s="24">
        <f t="shared" ca="1" si="45"/>
        <v>581.83191920898867</v>
      </c>
      <c r="BW151" s="24">
        <f t="shared" ca="1" si="45"/>
        <v>436.69612603987707</v>
      </c>
      <c r="BX151" s="24">
        <f t="shared" ca="1" si="45"/>
        <v>582.59538669638698</v>
      </c>
      <c r="BY151" s="24">
        <f t="shared" ca="1" si="45"/>
        <v>437.26832794553161</v>
      </c>
      <c r="BZ151" s="24">
        <f t="shared" ca="1" si="45"/>
        <v>583.35792713072976</v>
      </c>
      <c r="CA151" s="24">
        <f t="shared" ca="1" si="45"/>
        <v>437.83986556714785</v>
      </c>
      <c r="CB151" s="24">
        <f t="shared" ca="1" si="45"/>
        <v>584.1196133036583</v>
      </c>
      <c r="CC151" s="24">
        <f t="shared" ca="1" si="45"/>
        <v>438.41079228936343</v>
      </c>
      <c r="CD151" s="24">
        <f t="shared" ca="1" si="45"/>
        <v>584.88051516868586</v>
      </c>
      <c r="CE151" s="24">
        <f t="shared" ca="1" si="45"/>
        <v>438.98115941612241</v>
      </c>
    </row>
    <row r="152" spans="9:83" hidden="1" outlineLevel="1">
      <c r="BO152" s="25">
        <v>3</v>
      </c>
      <c r="BQ152" s="24" t="s">
        <v>85</v>
      </c>
      <c r="BR152" s="24">
        <f ca="1">'Weekly BS'!E133</f>
        <v>1086.9455237918332</v>
      </c>
      <c r="BS152" s="24">
        <f ca="1">Assumptions!F134/7*(BS155+Assumptions!F123*Variance!BS129-Assumptions!F126*'Weekly BS'!E126*Assumptions!F128)</f>
        <v>72.591584152647158</v>
      </c>
      <c r="BT152" s="24">
        <f ca="1">Assumptions!G134/7*(BT155+Assumptions!G123*Variance!BT129-Assumptions!G126*'Weekly BS'!F126*Assumptions!G128)</f>
        <v>0</v>
      </c>
      <c r="BU152" s="24">
        <f ca="1">Assumptions!H134/7*(BU155+Assumptions!H123*Variance!BU129-Assumptions!H126*'Weekly BS'!G126*Assumptions!H128)</f>
        <v>72.687200716502915</v>
      </c>
      <c r="BV152" s="24">
        <f ca="1">Assumptions!I134/7*(BV155+Assumptions!I123*Variance!BV129-Assumptions!I126*'Weekly BS'!H126*Assumptions!I128)</f>
        <v>0</v>
      </c>
      <c r="BW152" s="24">
        <f ca="1">Assumptions!J134/7*(BW155+Assumptions!J123*Variance!BW129-Assumptions!J126*'Weekly BS'!I126*Assumptions!J128)</f>
        <v>72.782687673312836</v>
      </c>
      <c r="BX152" s="24">
        <f ca="1">Assumptions!K134/7*(BX155+Assumptions!K123*Variance!BX129-Assumptions!K126*'Weekly BS'!J126*Assumptions!K128)</f>
        <v>0</v>
      </c>
      <c r="BY152" s="24">
        <f ca="1">Assumptions!L134/7*(BY155+Assumptions!L123*Variance!BY129-Assumptions!L126*'Weekly BS'!K126*Assumptions!L128)</f>
        <v>72.878054657588592</v>
      </c>
      <c r="BZ152" s="24">
        <f ca="1">Assumptions!M134/7*(BZ155+Assumptions!M123*Variance!BZ129-Assumptions!M126*'Weekly BS'!L126*Assumptions!M128)</f>
        <v>0</v>
      </c>
      <c r="CA152" s="24">
        <f ca="1">Assumptions!N134/7*(CA155+Assumptions!N123*Variance!CA129-Assumptions!N126*'Weekly BS'!M126*Assumptions!N128)</f>
        <v>72.97331092785798</v>
      </c>
      <c r="CB152" s="24">
        <f ca="1">Assumptions!O134/7*(CB155+Assumptions!O123*Variance!CB129-Assumptions!O126*'Weekly BS'!N126*Assumptions!O128)</f>
        <v>0</v>
      </c>
      <c r="CC152" s="24">
        <f ca="1">Assumptions!P134/7*(CC155+Assumptions!P123*Variance!CC129-Assumptions!P126*'Weekly BS'!O126*Assumptions!P128)</f>
        <v>73.068465381560557</v>
      </c>
      <c r="CD152" s="24">
        <f ca="1">Assumptions!Q134/7*(CD155+Assumptions!Q123*Variance!CD129-Assumptions!Q126*'Weekly BS'!P126*Assumptions!Q128)</f>
        <v>0</v>
      </c>
      <c r="CE152" s="24">
        <f ca="1">Assumptions!R134/7*(CE155+Assumptions!R123*Variance!CE129-Assumptions!R126*'Weekly BS'!Q126*Assumptions!R128)</f>
        <v>73.163526569353735</v>
      </c>
    </row>
    <row r="153" spans="9:83" hidden="1" outlineLevel="1">
      <c r="BO153" s="25">
        <v>3</v>
      </c>
    </row>
    <row r="154" spans="9:83" hidden="1" outlineLevel="1">
      <c r="BO154" s="25">
        <v>3</v>
      </c>
      <c r="BQ154" s="24" t="s">
        <v>139</v>
      </c>
      <c r="BS154" s="24">
        <f ca="1">Assumptions!F126*'Weekly BS'!E126*Assumptions!F127</f>
        <v>27.166251758340895</v>
      </c>
      <c r="BT154" s="24">
        <f ca="1">Assumptions!G126*'Weekly BS'!F126*Assumptions!G127</f>
        <v>27.116748976186145</v>
      </c>
      <c r="BU154" s="24">
        <f ca="1">Assumptions!H126*'Weekly BS'!G126*Assumptions!H127</f>
        <v>27.068540140291734</v>
      </c>
      <c r="BV154" s="24">
        <f ca="1">Assumptions!I126*'Weekly BS'!H126*Assumptions!I127</f>
        <v>27.021599558742061</v>
      </c>
      <c r="BW154" s="24">
        <f ca="1">Assumptions!J126*'Weekly BS'!I126*Assumptions!J127</f>
        <v>26.97590205357492</v>
      </c>
      <c r="BX154" s="24">
        <f ca="1">Assumptions!K126*'Weekly BS'!J126*Assumptions!K127</f>
        <v>26.931422950502508</v>
      </c>
      <c r="BY154" s="24">
        <f ca="1">Assumptions!L126*'Weekly BS'!K126*Assumptions!L127</f>
        <v>26.88813806883801</v>
      </c>
      <c r="BZ154" s="24">
        <f ca="1">Assumptions!M126*'Weekly BS'!L126*Assumptions!M127</f>
        <v>26.846023711623634</v>
      </c>
      <c r="CA154" s="24">
        <f ca="1">Assumptions!N126*'Weekly BS'!M126*Assumptions!N127</f>
        <v>26.805056655956104</v>
      </c>
      <c r="CB154" s="24">
        <f ca="1">Assumptions!O126*'Weekly BS'!N126*Assumptions!O127</f>
        <v>26.765214143505652</v>
      </c>
      <c r="CC154" s="24">
        <f ca="1">Assumptions!P126*'Weekly BS'!O126*Assumptions!P127</f>
        <v>26.726473871224627</v>
      </c>
      <c r="CD154" s="24">
        <f ca="1">Assumptions!Q126*'Weekly BS'!P126*Assumptions!Q127</f>
        <v>26.688813982241889</v>
      </c>
      <c r="CE154" s="24">
        <f ca="1">Assumptions!R126*'Weekly BS'!Q126*Assumptions!R127</f>
        <v>26.652213056939388</v>
      </c>
    </row>
    <row r="155" spans="9:83" hidden="1" outlineLevel="1">
      <c r="BO155" s="25">
        <v>3</v>
      </c>
      <c r="BQ155" s="24" t="s">
        <v>86</v>
      </c>
      <c r="BS155" s="24">
        <f ca="1">Assumptions!F122*Variance!BS157</f>
        <v>407.45822787418325</v>
      </c>
      <c r="BT155" s="24">
        <f ca="1">Assumptions!G122*Variance!BT157</f>
        <v>407.70897139902894</v>
      </c>
      <c r="BU155" s="24">
        <f ca="1">Assumptions!H122*Variance!BU157</f>
        <v>407.95986922758226</v>
      </c>
      <c r="BV155" s="24">
        <f ca="1">Assumptions!I122*Variance!BV157</f>
        <v>408.21092145479929</v>
      </c>
      <c r="BW155" s="24">
        <f ca="1">Assumptions!J122*Variance!BW157</f>
        <v>408.46212817569455</v>
      </c>
      <c r="BX155" s="24">
        <f ca="1">Assumptions!K122*Variance!BX157</f>
        <v>408.7134894853412</v>
      </c>
      <c r="BY155" s="24">
        <f ca="1">Assumptions!L122*Variance!BY157</f>
        <v>408.96500547887058</v>
      </c>
      <c r="BZ155" s="24">
        <f ca="1">Assumptions!M122*Variance!BZ157</f>
        <v>409.21667625147302</v>
      </c>
      <c r="CA155" s="24">
        <f ca="1">Assumptions!N122*Variance!CA157</f>
        <v>409.46850189839699</v>
      </c>
      <c r="CB155" s="24">
        <f ca="1">Assumptions!O122*Variance!CB157</f>
        <v>409.72048251494988</v>
      </c>
      <c r="CC155" s="24">
        <f ca="1">Assumptions!P122*Variance!CC157</f>
        <v>409.97261819649759</v>
      </c>
      <c r="CD155" s="24">
        <f ca="1">Assumptions!Q122*Variance!CD157</f>
        <v>410.22490903846472</v>
      </c>
      <c r="CE155" s="24">
        <f ca="1">Assumptions!R122*Variance!CE157</f>
        <v>410.47735513633455</v>
      </c>
    </row>
    <row r="156" spans="9:83" hidden="1" outlineLevel="1">
      <c r="BO156" s="25">
        <v>3</v>
      </c>
      <c r="BQ156" s="24" t="s">
        <v>102</v>
      </c>
      <c r="BS156" s="24">
        <f t="shared" ref="BS156:CE156" ca="1" si="46">BS157-BS154-BS155</f>
        <v>432.30792009978069</v>
      </c>
      <c r="BT156" s="24">
        <f t="shared" ca="1" si="46"/>
        <v>432.64017621846352</v>
      </c>
      <c r="BU156" s="24">
        <f t="shared" ca="1" si="46"/>
        <v>432.97131239293941</v>
      </c>
      <c r="BV156" s="24">
        <f t="shared" ca="1" si="46"/>
        <v>433.30135442220183</v>
      </c>
      <c r="BW156" s="24">
        <f t="shared" ca="1" si="46"/>
        <v>433.63032759135723</v>
      </c>
      <c r="BX156" s="24">
        <f t="shared" ca="1" si="46"/>
        <v>433.95825668190349</v>
      </c>
      <c r="BY156" s="24">
        <f t="shared" ca="1" si="46"/>
        <v>434.2851659818034</v>
      </c>
      <c r="BZ156" s="24">
        <f t="shared" ca="1" si="46"/>
        <v>434.6110792953566</v>
      </c>
      <c r="CA156" s="24">
        <f t="shared" ca="1" si="46"/>
        <v>434.93601995287452</v>
      </c>
      <c r="CB156" s="24">
        <f t="shared" ca="1" si="46"/>
        <v>435.26001082016131</v>
      </c>
      <c r="CC156" s="24">
        <f t="shared" ca="1" si="46"/>
        <v>435.58307430780462</v>
      </c>
      <c r="CD156" s="24">
        <f t="shared" ca="1" si="46"/>
        <v>435.9052323802822</v>
      </c>
      <c r="CE156" s="24">
        <f t="shared" ca="1" si="46"/>
        <v>436.22650656488469</v>
      </c>
    </row>
    <row r="157" spans="9:83" hidden="1" outlineLevel="1">
      <c r="BO157" s="25">
        <v>3</v>
      </c>
      <c r="BQ157" s="24" t="s">
        <v>100</v>
      </c>
      <c r="BS157" s="24">
        <f ca="1">BS129*Assumptions!F121</f>
        <v>866.93239973230482</v>
      </c>
      <c r="BT157" s="24">
        <f ca="1">BT129*Assumptions!G121</f>
        <v>867.46589659367862</v>
      </c>
      <c r="BU157" s="24">
        <f ca="1">BU129*Assumptions!H121</f>
        <v>867.99972176081337</v>
      </c>
      <c r="BV157" s="24">
        <f ca="1">BV129*Assumptions!I121</f>
        <v>868.5338754357432</v>
      </c>
      <c r="BW157" s="24">
        <f ca="1">BW129*Assumptions!J121</f>
        <v>869.06835782062672</v>
      </c>
      <c r="BX157" s="24">
        <f ca="1">BX129*Assumptions!K121</f>
        <v>869.60316911774726</v>
      </c>
      <c r="BY157" s="24">
        <f ca="1">BY129*Assumptions!L121</f>
        <v>870.13830952951196</v>
      </c>
      <c r="BZ157" s="24">
        <f ca="1">BZ129*Assumptions!M121</f>
        <v>870.67377925845324</v>
      </c>
      <c r="CA157" s="24">
        <f ca="1">CA129*Assumptions!N121</f>
        <v>871.20957850722766</v>
      </c>
      <c r="CB157" s="24">
        <f ca="1">CB129*Assumptions!O121</f>
        <v>871.74570747861685</v>
      </c>
      <c r="CC157" s="24">
        <f ca="1">CC129*Assumptions!P121</f>
        <v>872.2821663755268</v>
      </c>
      <c r="CD157" s="24">
        <f ca="1">CD129*Assumptions!Q121</f>
        <v>872.81895540098878</v>
      </c>
      <c r="CE157" s="24">
        <f ca="1">CE129*Assumptions!R121</f>
        <v>873.35607475815868</v>
      </c>
    </row>
    <row r="158" spans="9:83" hidden="1" outlineLevel="1">
      <c r="I158" s="50"/>
      <c r="J158" s="33"/>
      <c r="K158" s="33"/>
    </row>
    <row r="159" spans="9:83" hidden="1" outlineLevel="1">
      <c r="I159" s="50"/>
      <c r="J159" s="33"/>
      <c r="K159" s="33"/>
    </row>
    <row r="160" spans="9:83" hidden="1" outlineLevel="1">
      <c r="I160" s="50"/>
      <c r="J160" s="33"/>
      <c r="K160" s="33"/>
    </row>
    <row r="161" spans="1:83" hidden="1" outlineLevel="1">
      <c r="I161" s="50"/>
      <c r="J161" s="33"/>
      <c r="K161" s="33"/>
    </row>
    <row r="162" spans="1:83" hidden="1" outlineLevel="1">
      <c r="I162" s="50"/>
      <c r="J162" s="33"/>
      <c r="K162" s="33"/>
    </row>
    <row r="163" spans="1:83" hidden="1" outlineLevel="1">
      <c r="I163" s="50"/>
      <c r="J163" s="33"/>
      <c r="K163" s="33"/>
    </row>
    <row r="164" spans="1:83" hidden="1" outlineLevel="1">
      <c r="I164" s="50"/>
      <c r="J164" s="33"/>
      <c r="K164" s="33"/>
    </row>
    <row r="165" spans="1:83" hidden="1" outlineLevel="1">
      <c r="I165" s="50"/>
      <c r="J165" s="33"/>
      <c r="K165" s="33"/>
    </row>
    <row r="166" spans="1:83" hidden="1" outlineLevel="1">
      <c r="I166" s="50"/>
      <c r="J166" s="33"/>
      <c r="K166" s="33"/>
    </row>
    <row r="167" spans="1:83" hidden="1" outlineLevel="1">
      <c r="I167" s="50"/>
      <c r="J167" s="33"/>
      <c r="K167" s="33"/>
    </row>
    <row r="168" spans="1:83" hidden="1" outlineLevel="1">
      <c r="I168" s="50"/>
      <c r="J168" s="33"/>
      <c r="K168" s="33"/>
    </row>
    <row r="169" spans="1:83" hidden="1" outlineLevel="1">
      <c r="I169" s="50"/>
      <c r="J169" s="33"/>
      <c r="K169" s="33"/>
    </row>
    <row r="170" spans="1:83" hidden="1" outlineLevel="1">
      <c r="I170" s="50"/>
      <c r="J170" s="33"/>
      <c r="K170" s="33"/>
    </row>
    <row r="171" spans="1:83" hidden="1" outlineLevel="1">
      <c r="I171" s="50"/>
      <c r="J171" s="33"/>
      <c r="K171" s="33"/>
    </row>
    <row r="172" spans="1:83" hidden="1" outlineLevel="1">
      <c r="I172" s="50"/>
      <c r="J172" s="33"/>
      <c r="K172" s="33"/>
    </row>
    <row r="173" spans="1:83" collapsed="1">
      <c r="I173" s="50"/>
      <c r="J173" s="33"/>
      <c r="K173" s="33"/>
    </row>
    <row r="174" spans="1:83">
      <c r="A174" s="23" t="s">
        <v>3</v>
      </c>
      <c r="I174" s="50"/>
      <c r="J174" s="33"/>
      <c r="K174" s="33"/>
      <c r="AU174" s="23" t="s">
        <v>3</v>
      </c>
      <c r="BN174" s="23" t="s">
        <v>3</v>
      </c>
    </row>
    <row r="175" spans="1:83">
      <c r="B175" s="25">
        <v>4</v>
      </c>
      <c r="C175" s="40" t="s">
        <v>153</v>
      </c>
      <c r="D175" s="33"/>
      <c r="E175" s="38"/>
      <c r="F175" s="50"/>
      <c r="G175" s="33"/>
      <c r="H175" s="51"/>
      <c r="I175" s="50"/>
      <c r="J175" s="33"/>
      <c r="K175" s="51"/>
      <c r="L175" s="50"/>
      <c r="M175" s="33"/>
      <c r="N175" s="51"/>
      <c r="O175" s="50"/>
      <c r="P175" s="33"/>
      <c r="Q175" s="51"/>
      <c r="R175" s="50"/>
      <c r="S175" s="33"/>
      <c r="T175" s="51"/>
      <c r="U175" s="50"/>
      <c r="V175" s="33"/>
      <c r="W175" s="51"/>
      <c r="X175" s="50"/>
      <c r="Y175" s="33"/>
      <c r="Z175" s="51"/>
      <c r="AA175" s="50"/>
      <c r="AB175" s="33"/>
      <c r="AC175" s="51"/>
      <c r="AD175" s="50"/>
      <c r="AE175" s="33"/>
      <c r="AF175" s="51"/>
      <c r="AG175" s="50"/>
      <c r="AH175" s="33"/>
      <c r="AI175" s="51"/>
      <c r="AJ175" s="50"/>
      <c r="AK175" s="33"/>
      <c r="AL175" s="51"/>
      <c r="AM175" s="50"/>
      <c r="AN175" s="33"/>
      <c r="AO175" s="51"/>
      <c r="AP175" s="50"/>
      <c r="AQ175" s="33"/>
      <c r="AR175" s="51"/>
      <c r="AV175" s="25">
        <v>4</v>
      </c>
      <c r="AW175" s="40" t="s">
        <v>153</v>
      </c>
      <c r="AX175" s="33"/>
      <c r="AY175" s="38"/>
      <c r="AZ175" s="33"/>
      <c r="BA175" s="33"/>
      <c r="BB175" s="33"/>
      <c r="BC175" s="33"/>
      <c r="BD175" s="33"/>
      <c r="BE175" s="33"/>
      <c r="BO175" s="25">
        <v>4</v>
      </c>
      <c r="BP175" s="40" t="s">
        <v>153</v>
      </c>
      <c r="BQ175" s="33"/>
      <c r="BR175" s="38"/>
      <c r="BS175" s="33"/>
      <c r="BT175" s="33"/>
      <c r="BU175" s="33"/>
      <c r="BV175" s="33"/>
      <c r="BW175" s="33"/>
      <c r="BX175" s="33"/>
    </row>
    <row r="176" spans="1:83" s="52" customFormat="1">
      <c r="B176" s="25">
        <v>4</v>
      </c>
      <c r="C176" s="54"/>
      <c r="D176" s="55" t="s">
        <v>93</v>
      </c>
      <c r="E176" s="56"/>
      <c r="F176" s="57" t="str">
        <f>IF(AZ176="NA   ","NA   ",AZ176)</f>
        <v xml:space="preserve">NA   </v>
      </c>
      <c r="G176" s="58" t="str">
        <f>IF(AZ176="NA   ","NA   ",BS176)</f>
        <v xml:space="preserve">NA   </v>
      </c>
      <c r="H176" s="59" t="str">
        <f>IF(F176="NA   ","NA   ",F176-G176)</f>
        <v xml:space="preserve">NA   </v>
      </c>
      <c r="I176" s="57" t="str">
        <f>IF(BA176="NA   ","NA   ",BA176)</f>
        <v xml:space="preserve">NA   </v>
      </c>
      <c r="J176" s="58" t="str">
        <f>IF(BA176="NA   ","NA   ",BT176)</f>
        <v xml:space="preserve">NA   </v>
      </c>
      <c r="K176" s="59" t="str">
        <f>IF(I176="NA   ","NA   ",I176-J176)</f>
        <v xml:space="preserve">NA   </v>
      </c>
      <c r="L176" s="57" t="str">
        <f>IF(BB176="NA   ","NA   ",BB176)</f>
        <v xml:space="preserve">NA   </v>
      </c>
      <c r="M176" s="58" t="str">
        <f>IF(BB176="NA   ","NA   ",BU176)</f>
        <v xml:space="preserve">NA   </v>
      </c>
      <c r="N176" s="59" t="str">
        <f>IF(L176="NA   ","NA   ",L176-M176)</f>
        <v xml:space="preserve">NA   </v>
      </c>
      <c r="O176" s="57" t="str">
        <f>IF(BC176="NA   ","NA   ",BC176)</f>
        <v xml:space="preserve">NA   </v>
      </c>
      <c r="P176" s="58" t="str">
        <f>IF(BC176="NA   ","NA   ",BV176)</f>
        <v xml:space="preserve">NA   </v>
      </c>
      <c r="Q176" s="59" t="str">
        <f>IF(O176="NA   ","NA   ",O176-P176)</f>
        <v xml:space="preserve">NA   </v>
      </c>
      <c r="R176" s="57" t="str">
        <f>IF(BD176="NA   ","NA   ",BD176)</f>
        <v xml:space="preserve">NA   </v>
      </c>
      <c r="S176" s="58" t="str">
        <f>IF(BD176="NA   ","NA   ",BW176)</f>
        <v xml:space="preserve">NA   </v>
      </c>
      <c r="T176" s="59" t="str">
        <f>IF(R176="NA   ","NA   ",R176-S176)</f>
        <v xml:space="preserve">NA   </v>
      </c>
      <c r="U176" s="57" t="str">
        <f>IF(BE176="NA   ","NA   ",BE176)</f>
        <v xml:space="preserve">NA   </v>
      </c>
      <c r="V176" s="58" t="str">
        <f>IF(BE176="NA   ","NA   ",BX176)</f>
        <v xml:space="preserve">NA   </v>
      </c>
      <c r="W176" s="59" t="str">
        <f>IF(U176="NA   ","NA   ",U176-V176)</f>
        <v xml:space="preserve">NA   </v>
      </c>
      <c r="X176" s="57" t="str">
        <f>IF(BF176="NA   ","NA   ",BF176)</f>
        <v xml:space="preserve">NA   </v>
      </c>
      <c r="Y176" s="58" t="str">
        <f>IF(BF176="NA   ","NA   ",BY176)</f>
        <v xml:space="preserve">NA   </v>
      </c>
      <c r="Z176" s="59" t="str">
        <f>IF(X176="NA   ","NA   ",X176-Y176)</f>
        <v xml:space="preserve">NA   </v>
      </c>
      <c r="AA176" s="57" t="str">
        <f>IF(BG176="NA   ","NA   ",BG176)</f>
        <v xml:space="preserve">NA   </v>
      </c>
      <c r="AB176" s="58" t="str">
        <f>IF(BG176="NA   ","NA   ",BZ176)</f>
        <v xml:space="preserve">NA   </v>
      </c>
      <c r="AC176" s="59" t="str">
        <f>IF(AA176="NA   ","NA   ",AA176-AB176)</f>
        <v xml:space="preserve">NA   </v>
      </c>
      <c r="AD176" s="57" t="str">
        <f>IF(BH176="NA   ","NA   ",BH176)</f>
        <v xml:space="preserve">NA   </v>
      </c>
      <c r="AE176" s="58" t="str">
        <f>IF(BH176="NA   ","NA   ",CA176)</f>
        <v xml:space="preserve">NA   </v>
      </c>
      <c r="AF176" s="59" t="str">
        <f>IF(AD176="NA   ","NA   ",AD176-AE176)</f>
        <v xml:space="preserve">NA   </v>
      </c>
      <c r="AG176" s="57" t="str">
        <f>IF(BI176="NA   ","NA   ",BI176)</f>
        <v xml:space="preserve">NA   </v>
      </c>
      <c r="AH176" s="58" t="str">
        <f>IF(BI176="NA   ","NA   ",CB176)</f>
        <v xml:space="preserve">NA   </v>
      </c>
      <c r="AI176" s="59" t="str">
        <f>IF(AG176="NA   ","NA   ",AG176-AH176)</f>
        <v xml:space="preserve">NA   </v>
      </c>
      <c r="AJ176" s="57" t="str">
        <f>IF(BJ176="NA   ","NA   ",BJ176)</f>
        <v xml:space="preserve">NA   </v>
      </c>
      <c r="AK176" s="58" t="str">
        <f>IF(BJ176="NA   ","NA   ",CB176)</f>
        <v xml:space="preserve">NA   </v>
      </c>
      <c r="AL176" s="59" t="str">
        <f>IF(AJ176="NA   ","NA   ",AJ176-AK176)</f>
        <v xml:space="preserve">NA   </v>
      </c>
      <c r="AM176" s="57" t="str">
        <f>IF(BK176="NA   ","NA   ",BK176)</f>
        <v xml:space="preserve">NA   </v>
      </c>
      <c r="AN176" s="58" t="str">
        <f>IF(BK176="NA   ","NA   ",CC176)</f>
        <v xml:space="preserve">NA   </v>
      </c>
      <c r="AO176" s="59" t="str">
        <f>IF(AM176="NA   ","NA   ",AM176-AN176)</f>
        <v xml:space="preserve">NA   </v>
      </c>
      <c r="AP176" s="57" t="str">
        <f>IF(BL176="NA   ","NA   ",BL176)</f>
        <v xml:space="preserve">NA   </v>
      </c>
      <c r="AQ176" s="58" t="str">
        <f>IF(BL176="NA   ","NA   ",CD176)</f>
        <v xml:space="preserve">NA   </v>
      </c>
      <c r="AR176" s="59" t="str">
        <f>IF(AP176="NA   ","NA   ",AP176-AQ176)</f>
        <v xml:space="preserve">NA   </v>
      </c>
      <c r="AS176" s="55"/>
      <c r="AV176" s="25">
        <v>4</v>
      </c>
      <c r="AW176" s="54"/>
      <c r="AX176" s="55" t="s">
        <v>93</v>
      </c>
      <c r="AY176" s="56"/>
      <c r="AZ176" s="58" t="str">
        <f>IF(AND(qtr&gt;=$AV176,week&gt;=AZ$2),'Weekly CFS'!F176,"NA   ")</f>
        <v xml:space="preserve">NA   </v>
      </c>
      <c r="BA176" s="58" t="str">
        <f>IF(AND(qtr&gt;=$AV176,week&gt;=BA$2),'Weekly CFS'!G176,"NA   ")</f>
        <v xml:space="preserve">NA   </v>
      </c>
      <c r="BB176" s="58" t="str">
        <f>IF(AND(qtr&gt;=$AV176,week&gt;=BB$2),'Weekly CFS'!H176,"NA   ")</f>
        <v xml:space="preserve">NA   </v>
      </c>
      <c r="BC176" s="58" t="str">
        <f>IF(AND(qtr&gt;=$AV176,week&gt;=BC$2),'Weekly CFS'!I176,"NA   ")</f>
        <v xml:space="preserve">NA   </v>
      </c>
      <c r="BD176" s="58" t="str">
        <f>IF(AND(qtr&gt;=$AV176,week&gt;=BD$2),'Weekly CFS'!J176,"NA   ")</f>
        <v xml:space="preserve">NA   </v>
      </c>
      <c r="BE176" s="58" t="str">
        <f>IF(AND(qtr&gt;=$AV176,week&gt;=BE$2),'Weekly CFS'!K176,"NA   ")</f>
        <v xml:space="preserve">NA   </v>
      </c>
      <c r="BF176" s="58" t="str">
        <f>IF(AND(qtr&gt;=$AV176,week&gt;=BF$2),'Weekly CFS'!L176,"NA   ")</f>
        <v xml:space="preserve">NA   </v>
      </c>
      <c r="BG176" s="58" t="str">
        <f>IF(AND(qtr&gt;=$AV176,week&gt;=BG$2),'Weekly CFS'!M176,"NA   ")</f>
        <v xml:space="preserve">NA   </v>
      </c>
      <c r="BH176" s="58" t="str">
        <f>IF(AND(qtr&gt;=$AV176,week&gt;=BH$2),'Weekly CFS'!N176,"NA   ")</f>
        <v xml:space="preserve">NA   </v>
      </c>
      <c r="BI176" s="58" t="str">
        <f>IF(AND(qtr&gt;=$AV176,week&gt;=BI$2),'Weekly CFS'!O176,"NA   ")</f>
        <v xml:space="preserve">NA   </v>
      </c>
      <c r="BJ176" s="58" t="str">
        <f>IF(AND(qtr&gt;=$AV176,week&gt;=BJ$2),'Weekly CFS'!P176,"NA   ")</f>
        <v xml:space="preserve">NA   </v>
      </c>
      <c r="BK176" s="58" t="str">
        <f>IF(AND(qtr&gt;=$AV176,week&gt;=BK$2),'Weekly CFS'!Q176,"NA   ")</f>
        <v xml:space="preserve">NA   </v>
      </c>
      <c r="BL176" s="58" t="str">
        <f>IF(AND(qtr&gt;=$AV176,week&gt;=BL$2),'Weekly CFS'!R176,"NA   ")</f>
        <v xml:space="preserve">NA   </v>
      </c>
      <c r="BO176" s="53">
        <v>4</v>
      </c>
      <c r="BP176" s="54"/>
      <c r="BQ176" s="55" t="s">
        <v>93</v>
      </c>
      <c r="BR176" s="56"/>
      <c r="BS176" s="55">
        <f ca="1">BS191</f>
        <v>1100.1570283000019</v>
      </c>
      <c r="BT176" s="55">
        <f t="shared" ref="BT176:CE176" ca="1" si="47">BT191</f>
        <v>1100.8770646551627</v>
      </c>
      <c r="BU176" s="55">
        <f t="shared" ca="1" si="47"/>
        <v>1101.6311277958146</v>
      </c>
      <c r="BV176" s="55">
        <f t="shared" ca="1" si="47"/>
        <v>1102.4154824384618</v>
      </c>
      <c r="BW176" s="55">
        <f t="shared" ca="1" si="47"/>
        <v>1103.2268151234264</v>
      </c>
      <c r="BX176" s="55">
        <f t="shared" ca="1" si="47"/>
        <v>1104.0621865896703</v>
      </c>
      <c r="BY176" s="55">
        <f t="shared" ca="1" si="47"/>
        <v>1104.9189895266497</v>
      </c>
      <c r="BZ176" s="55">
        <f t="shared" ca="1" si="47"/>
        <v>1105.7949110961274</v>
      </c>
      <c r="CA176" s="55">
        <f t="shared" ca="1" si="47"/>
        <v>1106.6878996853886</v>
      </c>
      <c r="CB176" s="55">
        <f t="shared" ca="1" si="47"/>
        <v>1107.5961354141284</v>
      </c>
      <c r="CC176" s="55">
        <f t="shared" ca="1" si="47"/>
        <v>1108.5180039712063</v>
      </c>
      <c r="CD176" s="55">
        <f t="shared" ca="1" si="47"/>
        <v>1109.4520734053149</v>
      </c>
      <c r="CE176" s="55">
        <f t="shared" ca="1" si="47"/>
        <v>1110.3970735360599</v>
      </c>
    </row>
    <row r="177" spans="2:83" s="52" customFormat="1">
      <c r="B177" s="25">
        <v>4</v>
      </c>
      <c r="C177" s="54"/>
      <c r="D177" s="55" t="s">
        <v>78</v>
      </c>
      <c r="E177" s="56"/>
      <c r="F177" s="57" t="str">
        <f>IF(AZ177="NA   ","NA   ",AZ177)</f>
        <v xml:space="preserve">NA   </v>
      </c>
      <c r="G177" s="58" t="str">
        <f>IF(AZ177="NA   ","NA   ",BS177)</f>
        <v xml:space="preserve">NA   </v>
      </c>
      <c r="H177" s="59" t="str">
        <f>IF(F177="NA   ","NA   ",F177-G177)</f>
        <v xml:space="preserve">NA   </v>
      </c>
      <c r="I177" s="57" t="str">
        <f>IF(BA177="NA   ","NA   ",BA177)</f>
        <v xml:space="preserve">NA   </v>
      </c>
      <c r="J177" s="58" t="str">
        <f>IF(BA177="NA   ","NA   ",BT177)</f>
        <v xml:space="preserve">NA   </v>
      </c>
      <c r="K177" s="59" t="str">
        <f>IF(I177="NA   ","NA   ",I177-J177)</f>
        <v xml:space="preserve">NA   </v>
      </c>
      <c r="L177" s="57" t="str">
        <f>IF(BB177="NA   ","NA   ",BB177)</f>
        <v xml:space="preserve">NA   </v>
      </c>
      <c r="M177" s="58" t="str">
        <f>IF(BB177="NA   ","NA   ",BU177)</f>
        <v xml:space="preserve">NA   </v>
      </c>
      <c r="N177" s="59" t="str">
        <f>IF(L177="NA   ","NA   ",L177-M177)</f>
        <v xml:space="preserve">NA   </v>
      </c>
      <c r="O177" s="57" t="str">
        <f>IF(BC177="NA   ","NA   ",BC177)</f>
        <v xml:space="preserve">NA   </v>
      </c>
      <c r="P177" s="58" t="str">
        <f>IF(BC177="NA   ","NA   ",BV177)</f>
        <v xml:space="preserve">NA   </v>
      </c>
      <c r="Q177" s="59" t="str">
        <f>IF(O177="NA   ","NA   ",O177-P177)</f>
        <v xml:space="preserve">NA   </v>
      </c>
      <c r="R177" s="57" t="str">
        <f>IF(BD177="NA   ","NA   ",BD177)</f>
        <v xml:space="preserve">NA   </v>
      </c>
      <c r="S177" s="58" t="str">
        <f>IF(BD177="NA   ","NA   ",BW177)</f>
        <v xml:space="preserve">NA   </v>
      </c>
      <c r="T177" s="59" t="str">
        <f>IF(R177="NA   ","NA   ",R177-S177)</f>
        <v xml:space="preserve">NA   </v>
      </c>
      <c r="U177" s="57" t="str">
        <f>IF(BE177="NA   ","NA   ",BE177)</f>
        <v xml:space="preserve">NA   </v>
      </c>
      <c r="V177" s="58" t="str">
        <f>IF(BE177="NA   ","NA   ",BX177)</f>
        <v xml:space="preserve">NA   </v>
      </c>
      <c r="W177" s="59" t="str">
        <f>IF(U177="NA   ","NA   ",U177-V177)</f>
        <v xml:space="preserve">NA   </v>
      </c>
      <c r="X177" s="57" t="str">
        <f>IF(BF177="NA   ","NA   ",BF177)</f>
        <v xml:space="preserve">NA   </v>
      </c>
      <c r="Y177" s="58" t="str">
        <f>IF(BF177="NA   ","NA   ",BY177)</f>
        <v xml:space="preserve">NA   </v>
      </c>
      <c r="Z177" s="59" t="str">
        <f>IF(X177="NA   ","NA   ",X177-Y177)</f>
        <v xml:space="preserve">NA   </v>
      </c>
      <c r="AA177" s="57" t="str">
        <f>IF(BG177="NA   ","NA   ",BG177)</f>
        <v xml:space="preserve">NA   </v>
      </c>
      <c r="AB177" s="58" t="str">
        <f>IF(BG177="NA   ","NA   ",BZ177)</f>
        <v xml:space="preserve">NA   </v>
      </c>
      <c r="AC177" s="59" t="str">
        <f>IF(AA177="NA   ","NA   ",AA177-AB177)</f>
        <v xml:space="preserve">NA   </v>
      </c>
      <c r="AD177" s="57" t="str">
        <f>IF(BH177="NA   ","NA   ",BH177)</f>
        <v xml:space="preserve">NA   </v>
      </c>
      <c r="AE177" s="58" t="str">
        <f>IF(BH177="NA   ","NA   ",CA177)</f>
        <v xml:space="preserve">NA   </v>
      </c>
      <c r="AF177" s="59" t="str">
        <f>IF(AD177="NA   ","NA   ",AD177-AE177)</f>
        <v xml:space="preserve">NA   </v>
      </c>
      <c r="AG177" s="57" t="str">
        <f>IF(BI177="NA   ","NA   ",BI177)</f>
        <v xml:space="preserve">NA   </v>
      </c>
      <c r="AH177" s="58" t="str">
        <f>IF(BI177="NA   ","NA   ",CB177)</f>
        <v xml:space="preserve">NA   </v>
      </c>
      <c r="AI177" s="59" t="str">
        <f>IF(AG177="NA   ","NA   ",AG177-AH177)</f>
        <v xml:space="preserve">NA   </v>
      </c>
      <c r="AJ177" s="57" t="str">
        <f>IF(BJ177="NA   ","NA   ",BJ177)</f>
        <v xml:space="preserve">NA   </v>
      </c>
      <c r="AK177" s="58" t="str">
        <f>IF(BJ177="NA   ","NA   ",CB177)</f>
        <v xml:space="preserve">NA   </v>
      </c>
      <c r="AL177" s="59" t="str">
        <f>IF(AJ177="NA   ","NA   ",AJ177-AK177)</f>
        <v xml:space="preserve">NA   </v>
      </c>
      <c r="AM177" s="57" t="str">
        <f>IF(BK177="NA   ","NA   ",BK177)</f>
        <v xml:space="preserve">NA   </v>
      </c>
      <c r="AN177" s="58" t="str">
        <f>IF(BK177="NA   ","NA   ",CC177)</f>
        <v xml:space="preserve">NA   </v>
      </c>
      <c r="AO177" s="59" t="str">
        <f>IF(AM177="NA   ","NA   ",AM177-AN177)</f>
        <v xml:space="preserve">NA   </v>
      </c>
      <c r="AP177" s="57" t="str">
        <f>IF(BL177="NA   ","NA   ",BL177)</f>
        <v xml:space="preserve">NA   </v>
      </c>
      <c r="AQ177" s="58" t="str">
        <f>IF(BL177="NA   ","NA   ",CD177)</f>
        <v xml:space="preserve">NA   </v>
      </c>
      <c r="AR177" s="59" t="str">
        <f>IF(AP177="NA   ","NA   ",AP177-AQ177)</f>
        <v xml:space="preserve">NA   </v>
      </c>
      <c r="AS177" s="55"/>
      <c r="AV177" s="25">
        <v>4</v>
      </c>
      <c r="AW177" s="54"/>
      <c r="AX177" s="55" t="s">
        <v>78</v>
      </c>
      <c r="AY177" s="56"/>
      <c r="AZ177" s="58" t="str">
        <f>IF(AND(qtr&gt;=$AV177,week&gt;=AZ$2),'Weekly CFS'!F183,"NA   ")</f>
        <v xml:space="preserve">NA   </v>
      </c>
      <c r="BA177" s="58" t="str">
        <f>IF(AND(qtr&gt;=$AV177,week&gt;=BA$2),'Weekly CFS'!G183,"NA   ")</f>
        <v xml:space="preserve">NA   </v>
      </c>
      <c r="BB177" s="58" t="str">
        <f>IF(AND(qtr&gt;=$AV177,week&gt;=BB$2),'Weekly CFS'!H183,"NA   ")</f>
        <v xml:space="preserve">NA   </v>
      </c>
      <c r="BC177" s="58" t="str">
        <f>IF(AND(qtr&gt;=$AV177,week&gt;=BC$2),'Weekly CFS'!I183,"NA   ")</f>
        <v xml:space="preserve">NA   </v>
      </c>
      <c r="BD177" s="58" t="str">
        <f>IF(AND(qtr&gt;=$AV177,week&gt;=BD$2),'Weekly CFS'!J183,"NA   ")</f>
        <v xml:space="preserve">NA   </v>
      </c>
      <c r="BE177" s="58" t="str">
        <f>IF(AND(qtr&gt;=$AV177,week&gt;=BE$2),'Weekly CFS'!K183,"NA   ")</f>
        <v xml:space="preserve">NA   </v>
      </c>
      <c r="BF177" s="58" t="str">
        <f>IF(AND(qtr&gt;=$AV177,week&gt;=BF$2),'Weekly CFS'!L183,"NA   ")</f>
        <v xml:space="preserve">NA   </v>
      </c>
      <c r="BG177" s="58" t="str">
        <f>IF(AND(qtr&gt;=$AV177,week&gt;=BG$2),'Weekly CFS'!M183,"NA   ")</f>
        <v xml:space="preserve">NA   </v>
      </c>
      <c r="BH177" s="58" t="str">
        <f>IF(AND(qtr&gt;=$AV177,week&gt;=BH$2),'Weekly CFS'!N183,"NA   ")</f>
        <v xml:space="preserve">NA   </v>
      </c>
      <c r="BI177" s="58" t="str">
        <f>IF(AND(qtr&gt;=$AV177,week&gt;=BI$2),'Weekly CFS'!O183,"NA   ")</f>
        <v xml:space="preserve">NA   </v>
      </c>
      <c r="BJ177" s="58" t="str">
        <f>IF(AND(qtr&gt;=$AV177,week&gt;=BJ$2),'Weekly CFS'!P183,"NA   ")</f>
        <v xml:space="preserve">NA   </v>
      </c>
      <c r="BK177" s="58" t="str">
        <f>IF(AND(qtr&gt;=$AV177,week&gt;=BK$2),'Weekly CFS'!Q183,"NA   ")</f>
        <v xml:space="preserve">NA   </v>
      </c>
      <c r="BL177" s="58" t="str">
        <f>IF(AND(qtr&gt;=$AV177,week&gt;=BL$2),'Weekly CFS'!R183,"NA   ")</f>
        <v xml:space="preserve">NA   </v>
      </c>
      <c r="BO177" s="53">
        <v>4</v>
      </c>
      <c r="BP177" s="54"/>
      <c r="BQ177" s="55" t="s">
        <v>78</v>
      </c>
      <c r="BR177" s="56"/>
      <c r="BS177" s="55">
        <f ca="1">-BS202</f>
        <v>-8.0027609053177002</v>
      </c>
      <c r="BT177" s="55">
        <f t="shared" ref="BT177:CE177" ca="1" si="48">-BT202</f>
        <v>-46.933799172989893</v>
      </c>
      <c r="BU177" s="55">
        <f t="shared" ca="1" si="48"/>
        <v>-82.409113950076062</v>
      </c>
      <c r="BV177" s="55">
        <f t="shared" ca="1" si="48"/>
        <v>-114.73903207500462</v>
      </c>
      <c r="BW177" s="55">
        <f t="shared" ca="1" si="48"/>
        <v>-144.20600951247525</v>
      </c>
      <c r="BX177" s="55">
        <f t="shared" ca="1" si="48"/>
        <v>-171.06713466671772</v>
      </c>
      <c r="BY177" s="55">
        <f t="shared" ca="1" si="48"/>
        <v>-195.55640684186983</v>
      </c>
      <c r="BZ177" s="55">
        <f t="shared" ca="1" si="48"/>
        <v>-217.88681004703631</v>
      </c>
      <c r="CA177" s="55">
        <f t="shared" ca="1" si="48"/>
        <v>-238.25220052914028</v>
      </c>
      <c r="CB177" s="55">
        <f t="shared" ca="1" si="48"/>
        <v>-256.82902476546406</v>
      </c>
      <c r="CC177" s="55">
        <f t="shared" ca="1" si="48"/>
        <v>-273.77788314472127</v>
      </c>
      <c r="CD177" s="55">
        <f t="shared" ca="1" si="48"/>
        <v>-289.24495319753805</v>
      </c>
      <c r="CE177" s="55">
        <f t="shared" ca="1" si="48"/>
        <v>-303.3632849921687</v>
      </c>
    </row>
    <row r="178" spans="2:83" s="52" customFormat="1">
      <c r="B178" s="25">
        <v>4</v>
      </c>
      <c r="C178" s="54"/>
      <c r="D178" s="55" t="s">
        <v>83</v>
      </c>
      <c r="E178" s="56"/>
      <c r="F178" s="57" t="str">
        <f>IF(AZ178="NA   ","NA   ",AZ178)</f>
        <v xml:space="preserve">NA   </v>
      </c>
      <c r="G178" s="58" t="str">
        <f>IF(AZ178="NA   ","NA   ",BS178)</f>
        <v xml:space="preserve">NA   </v>
      </c>
      <c r="H178" s="59" t="str">
        <f>IF(F178="NA   ","NA   ",F178-G178)</f>
        <v xml:space="preserve">NA   </v>
      </c>
      <c r="I178" s="57" t="str">
        <f>IF(BA178="NA   ","NA   ",BA178)</f>
        <v xml:space="preserve">NA   </v>
      </c>
      <c r="J178" s="58" t="str">
        <f>IF(BA178="NA   ","NA   ",BT178)</f>
        <v xml:space="preserve">NA   </v>
      </c>
      <c r="K178" s="59" t="str">
        <f>IF(I178="NA   ","NA   ",I178-J178)</f>
        <v xml:space="preserve">NA   </v>
      </c>
      <c r="L178" s="57" t="str">
        <f>IF(BB178="NA   ","NA   ",BB178)</f>
        <v xml:space="preserve">NA   </v>
      </c>
      <c r="M178" s="58" t="str">
        <f>IF(BB178="NA   ","NA   ",BU178)</f>
        <v xml:space="preserve">NA   </v>
      </c>
      <c r="N178" s="59" t="str">
        <f>IF(L178="NA   ","NA   ",L178-M178)</f>
        <v xml:space="preserve">NA   </v>
      </c>
      <c r="O178" s="57" t="str">
        <f>IF(BC178="NA   ","NA   ",BC178)</f>
        <v xml:space="preserve">NA   </v>
      </c>
      <c r="P178" s="58" t="str">
        <f>IF(BC178="NA   ","NA   ",BV178)</f>
        <v xml:space="preserve">NA   </v>
      </c>
      <c r="Q178" s="59" t="str">
        <f>IF(O178="NA   ","NA   ",O178-P178)</f>
        <v xml:space="preserve">NA   </v>
      </c>
      <c r="R178" s="57" t="str">
        <f>IF(BD178="NA   ","NA   ",BD178)</f>
        <v xml:space="preserve">NA   </v>
      </c>
      <c r="S178" s="58" t="str">
        <f>IF(BD178="NA   ","NA   ",BW178)</f>
        <v xml:space="preserve">NA   </v>
      </c>
      <c r="T178" s="59" t="str">
        <f>IF(R178="NA   ","NA   ",R178-S178)</f>
        <v xml:space="preserve">NA   </v>
      </c>
      <c r="U178" s="57" t="str">
        <f>IF(BE178="NA   ","NA   ",BE178)</f>
        <v xml:space="preserve">NA   </v>
      </c>
      <c r="V178" s="58" t="str">
        <f>IF(BE178="NA   ","NA   ",BX178)</f>
        <v xml:space="preserve">NA   </v>
      </c>
      <c r="W178" s="59" t="str">
        <f>IF(U178="NA   ","NA   ",U178-V178)</f>
        <v xml:space="preserve">NA   </v>
      </c>
      <c r="X178" s="57" t="str">
        <f>IF(BF178="NA   ","NA   ",BF178)</f>
        <v xml:space="preserve">NA   </v>
      </c>
      <c r="Y178" s="58" t="str">
        <f>IF(BF178="NA   ","NA   ",BY178)</f>
        <v xml:space="preserve">NA   </v>
      </c>
      <c r="Z178" s="59" t="str">
        <f>IF(X178="NA   ","NA   ",X178-Y178)</f>
        <v xml:space="preserve">NA   </v>
      </c>
      <c r="AA178" s="57" t="str">
        <f>IF(BG178="NA   ","NA   ",BG178)</f>
        <v xml:space="preserve">NA   </v>
      </c>
      <c r="AB178" s="58" t="str">
        <f>IF(BG178="NA   ","NA   ",BZ178)</f>
        <v xml:space="preserve">NA   </v>
      </c>
      <c r="AC178" s="59" t="str">
        <f>IF(AA178="NA   ","NA   ",AA178-AB178)</f>
        <v xml:space="preserve">NA   </v>
      </c>
      <c r="AD178" s="57" t="str">
        <f>IF(BH178="NA   ","NA   ",BH178)</f>
        <v xml:space="preserve">NA   </v>
      </c>
      <c r="AE178" s="58" t="str">
        <f>IF(BH178="NA   ","NA   ",CA178)</f>
        <v xml:space="preserve">NA   </v>
      </c>
      <c r="AF178" s="59" t="str">
        <f>IF(AD178="NA   ","NA   ",AD178-AE178)</f>
        <v xml:space="preserve">NA   </v>
      </c>
      <c r="AG178" s="57" t="str">
        <f>IF(BI178="NA   ","NA   ",BI178)</f>
        <v xml:space="preserve">NA   </v>
      </c>
      <c r="AH178" s="58" t="str">
        <f>IF(BI178="NA   ","NA   ",CB178)</f>
        <v xml:space="preserve">NA   </v>
      </c>
      <c r="AI178" s="59" t="str">
        <f>IF(AG178="NA   ","NA   ",AG178-AH178)</f>
        <v xml:space="preserve">NA   </v>
      </c>
      <c r="AJ178" s="57" t="str">
        <f>IF(BJ178="NA   ","NA   ",BJ178)</f>
        <v xml:space="preserve">NA   </v>
      </c>
      <c r="AK178" s="58" t="str">
        <f>IF(BJ178="NA   ","NA   ",CB178)</f>
        <v xml:space="preserve">NA   </v>
      </c>
      <c r="AL178" s="59" t="str">
        <f>IF(AJ178="NA   ","NA   ",AJ178-AK178)</f>
        <v xml:space="preserve">NA   </v>
      </c>
      <c r="AM178" s="57" t="str">
        <f>IF(BK178="NA   ","NA   ",BK178)</f>
        <v xml:space="preserve">NA   </v>
      </c>
      <c r="AN178" s="58" t="str">
        <f>IF(BK178="NA   ","NA   ",CC178)</f>
        <v xml:space="preserve">NA   </v>
      </c>
      <c r="AO178" s="59" t="str">
        <f>IF(AM178="NA   ","NA   ",AM178-AN178)</f>
        <v xml:space="preserve">NA   </v>
      </c>
      <c r="AP178" s="57" t="str">
        <f>IF(BL178="NA   ","NA   ",BL178)</f>
        <v xml:space="preserve">NA   </v>
      </c>
      <c r="AQ178" s="58" t="str">
        <f>IF(BL178="NA   ","NA   ",CD178)</f>
        <v xml:space="preserve">NA   </v>
      </c>
      <c r="AR178" s="59" t="str">
        <f>IF(AP178="NA   ","NA   ",AP178-AQ178)</f>
        <v xml:space="preserve">NA   </v>
      </c>
      <c r="AS178" s="55"/>
      <c r="AV178" s="25">
        <v>4</v>
      </c>
      <c r="AW178" s="54"/>
      <c r="AX178" s="55" t="s">
        <v>83</v>
      </c>
      <c r="AY178" s="56"/>
      <c r="AZ178" s="58" t="str">
        <f>IF(AND(qtr&gt;=$AV178,week&gt;=AZ$2),'Weekly CFS'!F184,"NA   ")</f>
        <v xml:space="preserve">NA   </v>
      </c>
      <c r="BA178" s="58" t="str">
        <f>IF(AND(qtr&gt;=$AV178,week&gt;=BA$2),'Weekly CFS'!G184,"NA   ")</f>
        <v xml:space="preserve">NA   </v>
      </c>
      <c r="BB178" s="58" t="str">
        <f>IF(AND(qtr&gt;=$AV178,week&gt;=BB$2),'Weekly CFS'!H184,"NA   ")</f>
        <v xml:space="preserve">NA   </v>
      </c>
      <c r="BC178" s="58" t="str">
        <f>IF(AND(qtr&gt;=$AV178,week&gt;=BC$2),'Weekly CFS'!I184,"NA   ")</f>
        <v xml:space="preserve">NA   </v>
      </c>
      <c r="BD178" s="58" t="str">
        <f>IF(AND(qtr&gt;=$AV178,week&gt;=BD$2),'Weekly CFS'!J184,"NA   ")</f>
        <v xml:space="preserve">NA   </v>
      </c>
      <c r="BE178" s="58" t="str">
        <f>IF(AND(qtr&gt;=$AV178,week&gt;=BE$2),'Weekly CFS'!K184,"NA   ")</f>
        <v xml:space="preserve">NA   </v>
      </c>
      <c r="BF178" s="58" t="str">
        <f>IF(AND(qtr&gt;=$AV178,week&gt;=BF$2),'Weekly CFS'!L184,"NA   ")</f>
        <v xml:space="preserve">NA   </v>
      </c>
      <c r="BG178" s="58" t="str">
        <f>IF(AND(qtr&gt;=$AV178,week&gt;=BG$2),'Weekly CFS'!M184,"NA   ")</f>
        <v xml:space="preserve">NA   </v>
      </c>
      <c r="BH178" s="58" t="str">
        <f>IF(AND(qtr&gt;=$AV178,week&gt;=BH$2),'Weekly CFS'!N184,"NA   ")</f>
        <v xml:space="preserve">NA   </v>
      </c>
      <c r="BI178" s="58" t="str">
        <f>IF(AND(qtr&gt;=$AV178,week&gt;=BI$2),'Weekly CFS'!O184,"NA   ")</f>
        <v xml:space="preserve">NA   </v>
      </c>
      <c r="BJ178" s="58" t="str">
        <f>IF(AND(qtr&gt;=$AV178,week&gt;=BJ$2),'Weekly CFS'!P184,"NA   ")</f>
        <v xml:space="preserve">NA   </v>
      </c>
      <c r="BK178" s="58" t="str">
        <f>IF(AND(qtr&gt;=$AV178,week&gt;=BK$2),'Weekly CFS'!Q184,"NA   ")</f>
        <v xml:space="preserve">NA   </v>
      </c>
      <c r="BL178" s="58" t="str">
        <f>IF(AND(qtr&gt;=$AV178,week&gt;=BL$2),'Weekly CFS'!R184,"NA   ")</f>
        <v xml:space="preserve">NA   </v>
      </c>
      <c r="BO178" s="53">
        <v>4</v>
      </c>
      <c r="BP178" s="54"/>
      <c r="BQ178" s="55" t="s">
        <v>83</v>
      </c>
      <c r="BR178" s="56"/>
      <c r="BS178" s="55">
        <f ca="1">-BS208</f>
        <v>-1013.71683097878</v>
      </c>
      <c r="BT178" s="55">
        <f t="shared" ref="BT178:CE178" ca="1" si="49">-BT208</f>
        <v>-430.33267591213115</v>
      </c>
      <c r="BU178" s="55">
        <f t="shared" ca="1" si="49"/>
        <v>-574.25959722619541</v>
      </c>
      <c r="BV178" s="55">
        <f t="shared" ca="1" si="49"/>
        <v>-431.16020651428312</v>
      </c>
      <c r="BW178" s="55">
        <f t="shared" ca="1" si="49"/>
        <v>-575.36309982070554</v>
      </c>
      <c r="BX178" s="55">
        <f t="shared" ca="1" si="49"/>
        <v>-431.98797050765961</v>
      </c>
      <c r="BY178" s="55">
        <f t="shared" ca="1" si="49"/>
        <v>-576.46694405890764</v>
      </c>
      <c r="BZ178" s="55">
        <f t="shared" ca="1" si="49"/>
        <v>-432.81601960781791</v>
      </c>
      <c r="CA178" s="55">
        <f t="shared" ca="1" si="49"/>
        <v>-577.57119775449189</v>
      </c>
      <c r="CB178" s="55">
        <f t="shared" ca="1" si="49"/>
        <v>-433.64440359496939</v>
      </c>
      <c r="CC178" s="55">
        <f t="shared" ca="1" si="49"/>
        <v>-578.675926185967</v>
      </c>
      <c r="CD178" s="55">
        <f t="shared" ca="1" si="49"/>
        <v>-434.47317039082634</v>
      </c>
      <c r="CE178" s="55">
        <f t="shared" ca="1" si="49"/>
        <v>-579.78119219733117</v>
      </c>
    </row>
    <row r="179" spans="2:83">
      <c r="B179" s="25">
        <v>4</v>
      </c>
      <c r="C179" s="54"/>
      <c r="D179" s="55" t="s">
        <v>216</v>
      </c>
      <c r="E179" s="56"/>
      <c r="F179" s="57" t="str">
        <f>IF(AZ179="NA   ","NA   ",AZ179)</f>
        <v xml:space="preserve">NA   </v>
      </c>
      <c r="G179" s="58" t="str">
        <f>IF(AZ179="NA   ","NA   ",BS179)</f>
        <v xml:space="preserve">NA   </v>
      </c>
      <c r="H179" s="59" t="str">
        <f>IF(F179="NA   ","NA   ",F179-G179)</f>
        <v xml:space="preserve">NA   </v>
      </c>
      <c r="I179" s="57" t="str">
        <f>IF(BA179="NA   ","NA   ",BA179)</f>
        <v xml:space="preserve">NA   </v>
      </c>
      <c r="J179" s="58" t="str">
        <f>IF(BA179="NA   ","NA   ",BT179)</f>
        <v xml:space="preserve">NA   </v>
      </c>
      <c r="K179" s="59" t="str">
        <f>IF(I179="NA   ","NA   ",I179-J179)</f>
        <v xml:space="preserve">NA   </v>
      </c>
      <c r="L179" s="57" t="str">
        <f>IF(BB179="NA   ","NA   ",BB179)</f>
        <v xml:space="preserve">NA   </v>
      </c>
      <c r="M179" s="58" t="str">
        <f>IF(BB179="NA   ","NA   ",BU179)</f>
        <v xml:space="preserve">NA   </v>
      </c>
      <c r="N179" s="59" t="str">
        <f>IF(L179="NA   ","NA   ",L179-M179)</f>
        <v xml:space="preserve">NA   </v>
      </c>
      <c r="O179" s="57" t="str">
        <f>IF(BC179="NA   ","NA   ",BC179)</f>
        <v xml:space="preserve">NA   </v>
      </c>
      <c r="P179" s="58" t="str">
        <f>IF(BC179="NA   ","NA   ",BV179)</f>
        <v xml:space="preserve">NA   </v>
      </c>
      <c r="Q179" s="59" t="str">
        <f>IF(O179="NA   ","NA   ",O179-P179)</f>
        <v xml:space="preserve">NA   </v>
      </c>
      <c r="R179" s="57" t="str">
        <f>IF(BD179="NA   ","NA   ",BD179)</f>
        <v xml:space="preserve">NA   </v>
      </c>
      <c r="S179" s="58" t="str">
        <f>IF(BD179="NA   ","NA   ",BW179)</f>
        <v xml:space="preserve">NA   </v>
      </c>
      <c r="T179" s="59" t="str">
        <f>IF(R179="NA   ","NA   ",R179-S179)</f>
        <v xml:space="preserve">NA   </v>
      </c>
      <c r="U179" s="57" t="str">
        <f>IF(BE179="NA   ","NA   ",BE179)</f>
        <v xml:space="preserve">NA   </v>
      </c>
      <c r="V179" s="58" t="str">
        <f>IF(BE179="NA   ","NA   ",BX179)</f>
        <v xml:space="preserve">NA   </v>
      </c>
      <c r="W179" s="59" t="str">
        <f>IF(U179="NA   ","NA   ",U179-V179)</f>
        <v xml:space="preserve">NA   </v>
      </c>
      <c r="X179" s="57" t="str">
        <f>IF(BF179="NA   ","NA   ",BF179)</f>
        <v xml:space="preserve">NA   </v>
      </c>
      <c r="Y179" s="58" t="str">
        <f>IF(BF179="NA   ","NA   ",BY179)</f>
        <v xml:space="preserve">NA   </v>
      </c>
      <c r="Z179" s="59" t="str">
        <f>IF(X179="NA   ","NA   ",X179-Y179)</f>
        <v xml:space="preserve">NA   </v>
      </c>
      <c r="AA179" s="57" t="str">
        <f>IF(BG179="NA   ","NA   ",BG179)</f>
        <v xml:space="preserve">NA   </v>
      </c>
      <c r="AB179" s="58" t="str">
        <f>IF(BG179="NA   ","NA   ",BZ179)</f>
        <v xml:space="preserve">NA   </v>
      </c>
      <c r="AC179" s="59" t="str">
        <f>IF(AA179="NA   ","NA   ",AA179-AB179)</f>
        <v xml:space="preserve">NA   </v>
      </c>
      <c r="AD179" s="57" t="str">
        <f>IF(BH179="NA   ","NA   ",BH179)</f>
        <v xml:space="preserve">NA   </v>
      </c>
      <c r="AE179" s="58" t="str">
        <f>IF(BH179="NA   ","NA   ",CA179)</f>
        <v xml:space="preserve">NA   </v>
      </c>
      <c r="AF179" s="59" t="str">
        <f>IF(AD179="NA   ","NA   ",AD179-AE179)</f>
        <v xml:space="preserve">NA   </v>
      </c>
      <c r="AG179" s="57" t="str">
        <f>IF(BI179="NA   ","NA   ",BI179)</f>
        <v xml:space="preserve">NA   </v>
      </c>
      <c r="AH179" s="58" t="str">
        <f>IF(BI179="NA   ","NA   ",CB179)</f>
        <v xml:space="preserve">NA   </v>
      </c>
      <c r="AI179" s="59" t="str">
        <f>IF(AG179="NA   ","NA   ",AG179-AH179)</f>
        <v xml:space="preserve">NA   </v>
      </c>
      <c r="AJ179" s="57" t="str">
        <f>IF(BJ179="NA   ","NA   ",BJ179)</f>
        <v xml:space="preserve">NA   </v>
      </c>
      <c r="AK179" s="58" t="str">
        <f>IF(BJ179="NA   ","NA   ",CB179)</f>
        <v xml:space="preserve">NA   </v>
      </c>
      <c r="AL179" s="59" t="str">
        <f>IF(AJ179="NA   ","NA   ",AJ179-AK179)</f>
        <v xml:space="preserve">NA   </v>
      </c>
      <c r="AM179" s="57" t="str">
        <f>IF(BK179="NA   ","NA   ",BK179)</f>
        <v xml:space="preserve">NA   </v>
      </c>
      <c r="AN179" s="58" t="str">
        <f>IF(BK179="NA   ","NA   ",CC179)</f>
        <v xml:space="preserve">NA   </v>
      </c>
      <c r="AO179" s="59" t="str">
        <f>IF(AM179="NA   ","NA   ",AM179-AN179)</f>
        <v xml:space="preserve">NA   </v>
      </c>
      <c r="AP179" s="57" t="str">
        <f>IF(BL179="NA   ","NA   ",BL179)</f>
        <v xml:space="preserve">NA   </v>
      </c>
      <c r="AQ179" s="58" t="str">
        <f>IF(BL179="NA   ","NA   ",CD179)</f>
        <v xml:space="preserve">NA   </v>
      </c>
      <c r="AR179" s="59" t="str">
        <f>IF(AP179="NA   ","NA   ",AP179-AQ179)</f>
        <v xml:space="preserve">NA   </v>
      </c>
      <c r="AS179" s="55"/>
      <c r="AT179" s="52"/>
      <c r="AU179" s="52"/>
      <c r="AV179" s="25">
        <v>4</v>
      </c>
      <c r="AW179" s="54"/>
      <c r="AX179" s="55" t="s">
        <v>216</v>
      </c>
      <c r="AY179" s="56"/>
      <c r="AZ179" s="58" t="str">
        <f>IF(AND(qtr&gt;=$AV179,week&gt;=AZ$2),'Weekly CFS'!F187,"NA   ")</f>
        <v xml:space="preserve">NA   </v>
      </c>
      <c r="BA179" s="58" t="str">
        <f>IF(AND(qtr&gt;=$AV179,week&gt;=BA$2),'Weekly CFS'!G187,"NA   ")</f>
        <v xml:space="preserve">NA   </v>
      </c>
      <c r="BB179" s="58" t="str">
        <f>IF(AND(qtr&gt;=$AV179,week&gt;=BB$2),'Weekly CFS'!H187,"NA   ")</f>
        <v xml:space="preserve">NA   </v>
      </c>
      <c r="BC179" s="58" t="str">
        <f>IF(AND(qtr&gt;=$AV179,week&gt;=BC$2),'Weekly CFS'!I187,"NA   ")</f>
        <v xml:space="preserve">NA   </v>
      </c>
      <c r="BD179" s="58" t="str">
        <f>IF(AND(qtr&gt;=$AV179,week&gt;=BD$2),'Weekly CFS'!J187,"NA   ")</f>
        <v xml:space="preserve">NA   </v>
      </c>
      <c r="BE179" s="58" t="str">
        <f>IF(AND(qtr&gt;=$AV179,week&gt;=BE$2),'Weekly CFS'!K187,"NA   ")</f>
        <v xml:space="preserve">NA   </v>
      </c>
      <c r="BF179" s="58" t="str">
        <f>IF(AND(qtr&gt;=$AV179,week&gt;=BF$2),'Weekly CFS'!L187,"NA   ")</f>
        <v xml:space="preserve">NA   </v>
      </c>
      <c r="BG179" s="58" t="str">
        <f>IF(AND(qtr&gt;=$AV179,week&gt;=BG$2),'Weekly CFS'!M187,"NA   ")</f>
        <v xml:space="preserve">NA   </v>
      </c>
      <c r="BH179" s="58" t="str">
        <f>IF(AND(qtr&gt;=$AV179,week&gt;=BH$2),'Weekly CFS'!N187,"NA   ")</f>
        <v xml:space="preserve">NA   </v>
      </c>
      <c r="BI179" s="58" t="str">
        <f>IF(AND(qtr&gt;=$AV179,week&gt;=BI$2),'Weekly CFS'!O187,"NA   ")</f>
        <v xml:space="preserve">NA   </v>
      </c>
      <c r="BJ179" s="58" t="str">
        <f>IF(AND(qtr&gt;=$AV179,week&gt;=BJ$2),'Weekly CFS'!P187,"NA   ")</f>
        <v xml:space="preserve">NA   </v>
      </c>
      <c r="BK179" s="58" t="str">
        <f>IF(AND(qtr&gt;=$AV179,week&gt;=BK$2),'Weekly CFS'!Q187,"NA   ")</f>
        <v xml:space="preserve">NA   </v>
      </c>
      <c r="BL179" s="58" t="str">
        <f>IF(AND(qtr&gt;=$AV179,week&gt;=BL$2),'Weekly CFS'!R187,"NA   ")</f>
        <v xml:space="preserve">NA   </v>
      </c>
      <c r="BM179" s="52"/>
      <c r="BN179" s="52"/>
      <c r="BO179" s="53">
        <v>4</v>
      </c>
      <c r="BP179" s="54"/>
      <c r="BQ179" s="55" t="s">
        <v>216</v>
      </c>
      <c r="BR179" s="56"/>
      <c r="BS179" s="55">
        <f ca="1">-Assumptions!F186*Variance!BS186</f>
        <v>-33.196034794799886</v>
      </c>
      <c r="BT179" s="55">
        <f ca="1">-Assumptions!G186*Variance!BT186</f>
        <v>-33.226677288456621</v>
      </c>
      <c r="BU179" s="55">
        <f ca="1">-Assumptions!H186*Variance!BU186</f>
        <v>-33.257348067492124</v>
      </c>
      <c r="BV179" s="55">
        <f ca="1">-Assumptions!I186*Variance!BV186</f>
        <v>-33.288047158015964</v>
      </c>
      <c r="BW179" s="55">
        <f ca="1">-Assumptions!J186*Variance!BW186</f>
        <v>-33.31877458616183</v>
      </c>
      <c r="BX179" s="55">
        <f ca="1">-Assumptions!K186*Variance!BX186</f>
        <v>-33.349530378087522</v>
      </c>
      <c r="BY179" s="55">
        <f ca="1">-Assumptions!L186*Variance!BY186</f>
        <v>-33.380314559974991</v>
      </c>
      <c r="BZ179" s="55">
        <f ca="1">-Assumptions!M186*Variance!BZ186</f>
        <v>-33.411127158030354</v>
      </c>
      <c r="CA179" s="55">
        <f ca="1">-Assumptions!N186*Variance!CA186</f>
        <v>-33.44196819848392</v>
      </c>
      <c r="CB179" s="55">
        <f ca="1">-Assumptions!O186*Variance!CB186</f>
        <v>-33.472837707590216</v>
      </c>
      <c r="CC179" s="55">
        <f ca="1">-Assumptions!P186*Variance!CC186</f>
        <v>-33.503735711627996</v>
      </c>
      <c r="CD179" s="55">
        <f ca="1">-Assumptions!Q186*Variance!CD186</f>
        <v>-33.534662236900274</v>
      </c>
      <c r="CE179" s="55">
        <f ca="1">-Assumptions!R186*Variance!CE186</f>
        <v>-33.565617309734336</v>
      </c>
    </row>
    <row r="180" spans="2:83" s="52" customFormat="1">
      <c r="B180" s="25">
        <v>4</v>
      </c>
    </row>
    <row r="181" spans="2:83">
      <c r="B181" s="25">
        <v>4</v>
      </c>
      <c r="C181" s="40" t="s">
        <v>155</v>
      </c>
      <c r="D181" s="33"/>
      <c r="E181" s="38"/>
      <c r="F181" s="60"/>
      <c r="G181" s="33"/>
      <c r="H181" s="51"/>
      <c r="I181" s="60"/>
      <c r="J181" s="33"/>
      <c r="K181" s="51"/>
      <c r="L181" s="60"/>
      <c r="M181" s="33"/>
      <c r="N181" s="51"/>
      <c r="O181" s="60"/>
      <c r="P181" s="33"/>
      <c r="Q181" s="51"/>
      <c r="R181" s="60"/>
      <c r="S181" s="33"/>
      <c r="T181" s="51"/>
      <c r="U181" s="60"/>
      <c r="V181" s="33"/>
      <c r="W181" s="51"/>
      <c r="X181" s="60"/>
      <c r="Y181" s="33"/>
      <c r="Z181" s="51"/>
      <c r="AA181" s="60"/>
      <c r="AB181" s="33"/>
      <c r="AC181" s="51"/>
      <c r="AD181" s="60"/>
      <c r="AE181" s="33"/>
      <c r="AF181" s="51"/>
      <c r="AG181" s="60"/>
      <c r="AH181" s="33"/>
      <c r="AI181" s="51"/>
      <c r="AJ181" s="60"/>
      <c r="AK181" s="33"/>
      <c r="AL181" s="51"/>
      <c r="AM181" s="60"/>
      <c r="AN181" s="33"/>
      <c r="AO181" s="51"/>
      <c r="AP181" s="60"/>
      <c r="AQ181" s="33"/>
      <c r="AR181" s="51"/>
      <c r="AS181" s="33"/>
      <c r="AV181" s="25">
        <v>4</v>
      </c>
      <c r="AW181" s="40" t="s">
        <v>155</v>
      </c>
      <c r="AX181" s="33"/>
      <c r="AY181" s="38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O181" s="25">
        <v>4</v>
      </c>
      <c r="BP181" s="40" t="s">
        <v>155</v>
      </c>
      <c r="BQ181" s="33"/>
      <c r="BR181" s="38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</row>
    <row r="182" spans="2:83" s="52" customFormat="1">
      <c r="B182" s="25">
        <v>4</v>
      </c>
      <c r="C182" s="54"/>
      <c r="D182" s="55" t="s">
        <v>26</v>
      </c>
      <c r="E182" s="56"/>
      <c r="F182" s="57" t="str">
        <f>IF(AZ182="NA   ","NA   ",AZ182)</f>
        <v xml:space="preserve">NA   </v>
      </c>
      <c r="G182" s="58" t="str">
        <f>IF(AZ182="NA   ","NA   ",BS182)</f>
        <v xml:space="preserve">NA   </v>
      </c>
      <c r="H182" s="59" t="str">
        <f>IF(F182="NA   ","NA   ",F182-G182)</f>
        <v xml:space="preserve">NA   </v>
      </c>
      <c r="I182" s="57" t="str">
        <f>IF(BA182="NA   ","NA   ",BA182)</f>
        <v xml:space="preserve">NA   </v>
      </c>
      <c r="J182" s="58" t="str">
        <f>IF(BA182="NA   ","NA   ",BT182)</f>
        <v xml:space="preserve">NA   </v>
      </c>
      <c r="K182" s="59" t="str">
        <f>IF(I182="NA   ","NA   ",I182-J182)</f>
        <v xml:space="preserve">NA   </v>
      </c>
      <c r="L182" s="57" t="str">
        <f>IF(BB182="NA   ","NA   ",BB182)</f>
        <v xml:space="preserve">NA   </v>
      </c>
      <c r="M182" s="58" t="str">
        <f>IF(BB182="NA   ","NA   ",BU182)</f>
        <v xml:space="preserve">NA   </v>
      </c>
      <c r="N182" s="59" t="str">
        <f>IF(L182="NA   ","NA   ",L182-M182)</f>
        <v xml:space="preserve">NA   </v>
      </c>
      <c r="O182" s="57" t="str">
        <f>IF(BC182="NA   ","NA   ",BC182)</f>
        <v xml:space="preserve">NA   </v>
      </c>
      <c r="P182" s="58" t="str">
        <f>IF(BC182="NA   ","NA   ",BV182)</f>
        <v xml:space="preserve">NA   </v>
      </c>
      <c r="Q182" s="59" t="str">
        <f>IF(O182="NA   ","NA   ",O182-P182)</f>
        <v xml:space="preserve">NA   </v>
      </c>
      <c r="R182" s="57" t="str">
        <f>IF(BD182="NA   ","NA   ",BD182)</f>
        <v xml:space="preserve">NA   </v>
      </c>
      <c r="S182" s="58" t="str">
        <f>IF(BD182="NA   ","NA   ",BW182)</f>
        <v xml:space="preserve">NA   </v>
      </c>
      <c r="T182" s="59" t="str">
        <f>IF(R182="NA   ","NA   ",R182-S182)</f>
        <v xml:space="preserve">NA   </v>
      </c>
      <c r="U182" s="57" t="str">
        <f>IF(BE182="NA   ","NA   ",BE182)</f>
        <v xml:space="preserve">NA   </v>
      </c>
      <c r="V182" s="58" t="str">
        <f>IF(BE182="NA   ","NA   ",BX182)</f>
        <v xml:space="preserve">NA   </v>
      </c>
      <c r="W182" s="59" t="str">
        <f>IF(U182="NA   ","NA   ",U182-V182)</f>
        <v xml:space="preserve">NA   </v>
      </c>
      <c r="X182" s="57" t="str">
        <f>IF(BF182="NA   ","NA   ",BF182)</f>
        <v xml:space="preserve">NA   </v>
      </c>
      <c r="Y182" s="58" t="str">
        <f>IF(BF182="NA   ","NA   ",BY182)</f>
        <v xml:space="preserve">NA   </v>
      </c>
      <c r="Z182" s="59" t="str">
        <f>IF(X182="NA   ","NA   ",X182-Y182)</f>
        <v xml:space="preserve">NA   </v>
      </c>
      <c r="AA182" s="57" t="str">
        <f>IF(BG182="NA   ","NA   ",BG182)</f>
        <v xml:space="preserve">NA   </v>
      </c>
      <c r="AB182" s="58" t="str">
        <f>IF(BG182="NA   ","NA   ",BZ182)</f>
        <v xml:space="preserve">NA   </v>
      </c>
      <c r="AC182" s="59" t="str">
        <f>IF(AA182="NA   ","NA   ",AA182-AB182)</f>
        <v xml:space="preserve">NA   </v>
      </c>
      <c r="AD182" s="57" t="str">
        <f>IF(BH182="NA   ","NA   ",BH182)</f>
        <v xml:space="preserve">NA   </v>
      </c>
      <c r="AE182" s="58" t="str">
        <f>IF(BH182="NA   ","NA   ",CA182)</f>
        <v xml:space="preserve">NA   </v>
      </c>
      <c r="AF182" s="59" t="str">
        <f>IF(AD182="NA   ","NA   ",AD182-AE182)</f>
        <v xml:space="preserve">NA   </v>
      </c>
      <c r="AG182" s="57" t="str">
        <f>IF(BI182="NA   ","NA   ",BI182)</f>
        <v xml:space="preserve">NA   </v>
      </c>
      <c r="AH182" s="58" t="str">
        <f>IF(BI182="NA   ","NA   ",CB182)</f>
        <v xml:space="preserve">NA   </v>
      </c>
      <c r="AI182" s="59" t="str">
        <f>IF(AG182="NA   ","NA   ",AG182-AH182)</f>
        <v xml:space="preserve">NA   </v>
      </c>
      <c r="AJ182" s="57" t="str">
        <f>IF(BJ182="NA   ","NA   ",BJ182)</f>
        <v xml:space="preserve">NA   </v>
      </c>
      <c r="AK182" s="58" t="str">
        <f>IF(BJ182="NA   ","NA   ",CB182)</f>
        <v xml:space="preserve">NA   </v>
      </c>
      <c r="AL182" s="59" t="str">
        <f>IF(AJ182="NA   ","NA   ",AJ182-AK182)</f>
        <v xml:space="preserve">NA   </v>
      </c>
      <c r="AM182" s="57" t="str">
        <f>IF(BK182="NA   ","NA   ",BK182)</f>
        <v xml:space="preserve">NA   </v>
      </c>
      <c r="AN182" s="58" t="str">
        <f>IF(BK182="NA   ","NA   ",CC182)</f>
        <v xml:space="preserve">NA   </v>
      </c>
      <c r="AO182" s="59" t="str">
        <f>IF(AM182="NA   ","NA   ",AM182-AN182)</f>
        <v xml:space="preserve">NA   </v>
      </c>
      <c r="AP182" s="57" t="str">
        <f>IF(BL182="NA   ","NA   ",BL182)</f>
        <v xml:space="preserve">NA   </v>
      </c>
      <c r="AQ182" s="58" t="str">
        <f>IF(BL182="NA   ","NA   ",CD182)</f>
        <v xml:space="preserve">NA   </v>
      </c>
      <c r="AR182" s="59" t="str">
        <f>IF(AP182="NA   ","NA   ",AP182-AQ182)</f>
        <v xml:space="preserve">NA   </v>
      </c>
      <c r="AS182" s="55"/>
      <c r="AV182" s="25">
        <v>4</v>
      </c>
      <c r="AW182" s="54"/>
      <c r="AX182" s="55" t="s">
        <v>26</v>
      </c>
      <c r="AY182" s="56"/>
      <c r="AZ182" s="58" t="str">
        <f>IF(AND(qtr&gt;=$AV182,week&gt;=AZ$2),Actuals!F387-Actuals!E387,"NA   ")</f>
        <v xml:space="preserve">NA   </v>
      </c>
      <c r="BA182" s="58" t="str">
        <f>IF(AND(qtr&gt;=$AV182,week&gt;=BA$2),Actuals!G387-Actuals!F387,"NA   ")</f>
        <v xml:space="preserve">NA   </v>
      </c>
      <c r="BB182" s="58" t="str">
        <f>IF(AND(qtr&gt;=$AV182,week&gt;=BB$2),Actuals!H387-Actuals!G387,"NA   ")</f>
        <v xml:space="preserve">NA   </v>
      </c>
      <c r="BC182" s="58" t="str">
        <f>IF(AND(qtr&gt;=$AV182,week&gt;=BC$2),Actuals!I387-Actuals!H387,"NA   ")</f>
        <v xml:space="preserve">NA   </v>
      </c>
      <c r="BD182" s="58" t="str">
        <f>IF(AND(qtr&gt;=$AV182,week&gt;=BD$2),Actuals!J387-Actuals!I387,"NA   ")</f>
        <v xml:space="preserve">NA   </v>
      </c>
      <c r="BE182" s="58" t="str">
        <f>IF(AND(qtr&gt;=$AV182,week&gt;=BE$2),Actuals!K387-Actuals!J387,"NA   ")</f>
        <v xml:space="preserve">NA   </v>
      </c>
      <c r="BF182" s="58" t="str">
        <f>IF(AND(qtr&gt;=$AV182,week&gt;=BF$2),Actuals!L387-Actuals!K387,"NA   ")</f>
        <v xml:space="preserve">NA   </v>
      </c>
      <c r="BG182" s="58" t="str">
        <f>IF(AND(qtr&gt;=$AV182,week&gt;=BG$2),Actuals!M387-Actuals!L387,"NA   ")</f>
        <v xml:space="preserve">NA   </v>
      </c>
      <c r="BH182" s="58" t="str">
        <f>IF(AND(qtr&gt;=$AV182,week&gt;=BH$2),Actuals!N387-Actuals!M387,"NA   ")</f>
        <v xml:space="preserve">NA   </v>
      </c>
      <c r="BI182" s="58" t="str">
        <f>IF(AND(qtr&gt;=$AV182,week&gt;=BI$2),Actuals!O387-Actuals!N387,"NA   ")</f>
        <v xml:space="preserve">NA   </v>
      </c>
      <c r="BJ182" s="58" t="str">
        <f>IF(AND(qtr&gt;=$AV182,week&gt;=BJ$2),Actuals!P387-Actuals!O387,"NA   ")</f>
        <v xml:space="preserve">NA   </v>
      </c>
      <c r="BK182" s="58" t="str">
        <f>IF(AND(qtr&gt;=$AV182,week&gt;=BK$2),Actuals!Q387-Actuals!P387,"NA   ")</f>
        <v xml:space="preserve">NA   </v>
      </c>
      <c r="BL182" s="58" t="str">
        <f>IF(AND(qtr&gt;=$AV182,week&gt;=BL$2),Actuals!R387-Actuals!Q387,"NA   ")</f>
        <v xml:space="preserve">NA   </v>
      </c>
      <c r="BO182" s="53">
        <v>4</v>
      </c>
      <c r="BP182" s="54"/>
      <c r="BQ182" s="55" t="s">
        <v>26</v>
      </c>
      <c r="BR182" s="56"/>
      <c r="BS182" s="55">
        <f>Assumptions!F198-Assumptions!F199</f>
        <v>0</v>
      </c>
      <c r="BT182" s="55">
        <f>Assumptions!G198-Assumptions!G199</f>
        <v>0</v>
      </c>
      <c r="BU182" s="55">
        <f>Assumptions!H198-Assumptions!H199</f>
        <v>0</v>
      </c>
      <c r="BV182" s="55">
        <f>Assumptions!I198-Assumptions!I199</f>
        <v>0</v>
      </c>
      <c r="BW182" s="55">
        <f>Assumptions!J198-Assumptions!J199</f>
        <v>0</v>
      </c>
      <c r="BX182" s="55">
        <f>Assumptions!K198-Assumptions!K199</f>
        <v>0</v>
      </c>
      <c r="BY182" s="55">
        <f>Assumptions!L198-Assumptions!L199</f>
        <v>0</v>
      </c>
      <c r="BZ182" s="55">
        <f>Assumptions!M198-Assumptions!M199</f>
        <v>0</v>
      </c>
      <c r="CA182" s="55">
        <f>Assumptions!N198-Assumptions!N199</f>
        <v>0</v>
      </c>
      <c r="CB182" s="55">
        <f>Assumptions!O198-Assumptions!O199</f>
        <v>0</v>
      </c>
      <c r="CC182" s="55">
        <f>Assumptions!P198-Assumptions!P199</f>
        <v>0</v>
      </c>
      <c r="CD182" s="55">
        <f>Assumptions!Q198-Assumptions!Q199</f>
        <v>0</v>
      </c>
      <c r="CE182" s="55">
        <f>Assumptions!R198-Assumptions!R199</f>
        <v>0</v>
      </c>
    </row>
    <row r="183" spans="2:83" s="52" customFormat="1">
      <c r="B183" s="25">
        <v>4</v>
      </c>
      <c r="C183" s="54"/>
      <c r="D183" s="55" t="s">
        <v>158</v>
      </c>
      <c r="E183" s="56"/>
      <c r="F183" s="57" t="str">
        <f>IF(AZ183="NA   ","NA   ",AZ183)</f>
        <v xml:space="preserve">NA   </v>
      </c>
      <c r="G183" s="58" t="str">
        <f>IF(AZ183="NA   ","NA   ",BS183)</f>
        <v xml:space="preserve">NA   </v>
      </c>
      <c r="H183" s="59" t="str">
        <f>IF(F183="NA   ","NA   ",F183-G183)</f>
        <v xml:space="preserve">NA   </v>
      </c>
      <c r="I183" s="57" t="str">
        <f>IF(BA183="NA   ","NA   ",BA183)</f>
        <v xml:space="preserve">NA   </v>
      </c>
      <c r="J183" s="58" t="str">
        <f>IF(BA183="NA   ","NA   ",BT183)</f>
        <v xml:space="preserve">NA   </v>
      </c>
      <c r="K183" s="59" t="str">
        <f>IF(I183="NA   ","NA   ",I183-J183)</f>
        <v xml:space="preserve">NA   </v>
      </c>
      <c r="L183" s="57" t="str">
        <f>IF(BB183="NA   ","NA   ",BB183)</f>
        <v xml:space="preserve">NA   </v>
      </c>
      <c r="M183" s="58" t="str">
        <f>IF(BB183="NA   ","NA   ",BU183)</f>
        <v xml:space="preserve">NA   </v>
      </c>
      <c r="N183" s="59" t="str">
        <f>IF(L183="NA   ","NA   ",L183-M183)</f>
        <v xml:space="preserve">NA   </v>
      </c>
      <c r="O183" s="57" t="str">
        <f>IF(BC183="NA   ","NA   ",BC183)</f>
        <v xml:space="preserve">NA   </v>
      </c>
      <c r="P183" s="58" t="str">
        <f>IF(BC183="NA   ","NA   ",BV183)</f>
        <v xml:space="preserve">NA   </v>
      </c>
      <c r="Q183" s="59" t="str">
        <f>IF(O183="NA   ","NA   ",O183-P183)</f>
        <v xml:space="preserve">NA   </v>
      </c>
      <c r="R183" s="57" t="str">
        <f>IF(BD183="NA   ","NA   ",BD183)</f>
        <v xml:space="preserve">NA   </v>
      </c>
      <c r="S183" s="58" t="str">
        <f>IF(BD183="NA   ","NA   ",BW183)</f>
        <v xml:space="preserve">NA   </v>
      </c>
      <c r="T183" s="59" t="str">
        <f>IF(R183="NA   ","NA   ",R183-S183)</f>
        <v xml:space="preserve">NA   </v>
      </c>
      <c r="U183" s="57" t="str">
        <f>IF(BE183="NA   ","NA   ",BE183)</f>
        <v xml:space="preserve">NA   </v>
      </c>
      <c r="V183" s="58" t="str">
        <f>IF(BE183="NA   ","NA   ",BX183)</f>
        <v xml:space="preserve">NA   </v>
      </c>
      <c r="W183" s="59" t="str">
        <f>IF(U183="NA   ","NA   ",U183-V183)</f>
        <v xml:space="preserve">NA   </v>
      </c>
      <c r="X183" s="57" t="str">
        <f>IF(BF183="NA   ","NA   ",BF183)</f>
        <v xml:space="preserve">NA   </v>
      </c>
      <c r="Y183" s="58" t="str">
        <f>IF(BF183="NA   ","NA   ",BY183)</f>
        <v xml:space="preserve">NA   </v>
      </c>
      <c r="Z183" s="59" t="str">
        <f>IF(X183="NA   ","NA   ",X183-Y183)</f>
        <v xml:space="preserve">NA   </v>
      </c>
      <c r="AA183" s="57" t="str">
        <f>IF(BG183="NA   ","NA   ",BG183)</f>
        <v xml:space="preserve">NA   </v>
      </c>
      <c r="AB183" s="58" t="str">
        <f>IF(BG183="NA   ","NA   ",BZ183)</f>
        <v xml:space="preserve">NA   </v>
      </c>
      <c r="AC183" s="59" t="str">
        <f>IF(AA183="NA   ","NA   ",AA183-AB183)</f>
        <v xml:space="preserve">NA   </v>
      </c>
      <c r="AD183" s="57" t="str">
        <f>IF(BH183="NA   ","NA   ",BH183)</f>
        <v xml:space="preserve">NA   </v>
      </c>
      <c r="AE183" s="58" t="str">
        <f>IF(BH183="NA   ","NA   ",CA183)</f>
        <v xml:space="preserve">NA   </v>
      </c>
      <c r="AF183" s="59" t="str">
        <f>IF(AD183="NA   ","NA   ",AD183-AE183)</f>
        <v xml:space="preserve">NA   </v>
      </c>
      <c r="AG183" s="57" t="str">
        <f>IF(BI183="NA   ","NA   ",BI183)</f>
        <v xml:space="preserve">NA   </v>
      </c>
      <c r="AH183" s="58" t="str">
        <f>IF(BI183="NA   ","NA   ",CB183)</f>
        <v xml:space="preserve">NA   </v>
      </c>
      <c r="AI183" s="59" t="str">
        <f>IF(AG183="NA   ","NA   ",AG183-AH183)</f>
        <v xml:space="preserve">NA   </v>
      </c>
      <c r="AJ183" s="57" t="str">
        <f>IF(BJ183="NA   ","NA   ",BJ183)</f>
        <v xml:space="preserve">NA   </v>
      </c>
      <c r="AK183" s="58" t="str">
        <f>IF(BJ183="NA   ","NA   ",CB183)</f>
        <v xml:space="preserve">NA   </v>
      </c>
      <c r="AL183" s="59" t="str">
        <f>IF(AJ183="NA   ","NA   ",AJ183-AK183)</f>
        <v xml:space="preserve">NA   </v>
      </c>
      <c r="AM183" s="57" t="str">
        <f>IF(BK183="NA   ","NA   ",BK183)</f>
        <v xml:space="preserve">NA   </v>
      </c>
      <c r="AN183" s="58" t="str">
        <f>IF(BK183="NA   ","NA   ",CC183)</f>
        <v xml:space="preserve">NA   </v>
      </c>
      <c r="AO183" s="59" t="str">
        <f>IF(AM183="NA   ","NA   ",AM183-AN183)</f>
        <v xml:space="preserve">NA   </v>
      </c>
      <c r="AP183" s="57" t="str">
        <f>IF(BL183="NA   ","NA   ",BL183)</f>
        <v xml:space="preserve">NA   </v>
      </c>
      <c r="AQ183" s="58" t="str">
        <f>IF(BL183="NA   ","NA   ",CD183)</f>
        <v xml:space="preserve">NA   </v>
      </c>
      <c r="AR183" s="59" t="str">
        <f>IF(AP183="NA   ","NA   ",AP183-AQ183)</f>
        <v xml:space="preserve">NA   </v>
      </c>
      <c r="AS183" s="55"/>
      <c r="AV183" s="25">
        <v>4</v>
      </c>
      <c r="AW183" s="54"/>
      <c r="AX183" s="55" t="s">
        <v>158</v>
      </c>
      <c r="AY183" s="56"/>
      <c r="AZ183" s="58" t="str">
        <f>IF(AND(qtr&gt;=$AV183,week&gt;=AZ$2),Actuals!F388-Actuals!E388,"NA   ")</f>
        <v xml:space="preserve">NA   </v>
      </c>
      <c r="BA183" s="58" t="str">
        <f>IF(AND(qtr&gt;=$AV183,week&gt;=BA$2),Actuals!G388-Actuals!F388,"NA   ")</f>
        <v xml:space="preserve">NA   </v>
      </c>
      <c r="BB183" s="58" t="str">
        <f>IF(AND(qtr&gt;=$AV183,week&gt;=BB$2),Actuals!H388-Actuals!G388,"NA   ")</f>
        <v xml:space="preserve">NA   </v>
      </c>
      <c r="BC183" s="58" t="str">
        <f>IF(AND(qtr&gt;=$AV183,week&gt;=BC$2),Actuals!I388-Actuals!H388,"NA   ")</f>
        <v xml:space="preserve">NA   </v>
      </c>
      <c r="BD183" s="58" t="str">
        <f>IF(AND(qtr&gt;=$AV183,week&gt;=BD$2),Actuals!J388-Actuals!I388,"NA   ")</f>
        <v xml:space="preserve">NA   </v>
      </c>
      <c r="BE183" s="58" t="str">
        <f>IF(AND(qtr&gt;=$AV183,week&gt;=BE$2),Actuals!K388-Actuals!J388,"NA   ")</f>
        <v xml:space="preserve">NA   </v>
      </c>
      <c r="BF183" s="58" t="str">
        <f>IF(AND(qtr&gt;=$AV183,week&gt;=BF$2),Actuals!L388-Actuals!K388,"NA   ")</f>
        <v xml:space="preserve">NA   </v>
      </c>
      <c r="BG183" s="58" t="str">
        <f>IF(AND(qtr&gt;=$AV183,week&gt;=BG$2),Actuals!M388-Actuals!L388,"NA   ")</f>
        <v xml:space="preserve">NA   </v>
      </c>
      <c r="BH183" s="58" t="str">
        <f>IF(AND(qtr&gt;=$AV183,week&gt;=BH$2),Actuals!N388-Actuals!M388,"NA   ")</f>
        <v xml:space="preserve">NA   </v>
      </c>
      <c r="BI183" s="58" t="str">
        <f>IF(AND(qtr&gt;=$AV183,week&gt;=BI$2),Actuals!O388-Actuals!N388,"NA   ")</f>
        <v xml:space="preserve">NA   </v>
      </c>
      <c r="BJ183" s="58" t="str">
        <f>IF(AND(qtr&gt;=$AV183,week&gt;=BJ$2),Actuals!P388-Actuals!O388,"NA   ")</f>
        <v xml:space="preserve">NA   </v>
      </c>
      <c r="BK183" s="58" t="str">
        <f>IF(AND(qtr&gt;=$AV183,week&gt;=BK$2),Actuals!Q388-Actuals!P388,"NA   ")</f>
        <v xml:space="preserve">NA   </v>
      </c>
      <c r="BL183" s="58" t="str">
        <f>IF(AND(qtr&gt;=$AV183,week&gt;=BL$2),Actuals!R388-Actuals!Q388,"NA   ")</f>
        <v xml:space="preserve">NA   </v>
      </c>
      <c r="BO183" s="53">
        <v>4</v>
      </c>
      <c r="BP183" s="54"/>
      <c r="BQ183" s="55" t="s">
        <v>158</v>
      </c>
      <c r="BR183" s="56"/>
      <c r="BS183" s="55">
        <f>Assumptions!F200-Assumptions!F201</f>
        <v>0</v>
      </c>
      <c r="BT183" s="55">
        <f>Assumptions!G200-Assumptions!G201</f>
        <v>0</v>
      </c>
      <c r="BU183" s="55">
        <f>Assumptions!H200-Assumptions!H201</f>
        <v>0</v>
      </c>
      <c r="BV183" s="55">
        <f>Assumptions!I200-Assumptions!I201</f>
        <v>0</v>
      </c>
      <c r="BW183" s="55">
        <f>Assumptions!J200-Assumptions!J201</f>
        <v>0</v>
      </c>
      <c r="BX183" s="55">
        <f>Assumptions!K200-Assumptions!K201</f>
        <v>0</v>
      </c>
      <c r="BY183" s="55">
        <f>Assumptions!L200-Assumptions!L201</f>
        <v>0</v>
      </c>
      <c r="BZ183" s="55">
        <f>Assumptions!M200-Assumptions!M201</f>
        <v>0</v>
      </c>
      <c r="CA183" s="55">
        <f>Assumptions!N200-Assumptions!N201</f>
        <v>0</v>
      </c>
      <c r="CB183" s="55">
        <f>Assumptions!O200-Assumptions!O201</f>
        <v>0</v>
      </c>
      <c r="CC183" s="55">
        <f>Assumptions!P200-Assumptions!P201</f>
        <v>0</v>
      </c>
      <c r="CD183" s="55">
        <f>Assumptions!Q200-Assumptions!Q201</f>
        <v>0</v>
      </c>
      <c r="CE183" s="55">
        <f>Assumptions!R200-Assumptions!R201</f>
        <v>0</v>
      </c>
    </row>
    <row r="184" spans="2:83" s="52" customFormat="1">
      <c r="B184" s="25">
        <v>4</v>
      </c>
      <c r="C184" s="54"/>
      <c r="D184" s="55" t="s">
        <v>217</v>
      </c>
      <c r="E184" s="56"/>
      <c r="F184" s="57" t="str">
        <f>IF(AZ184="NA   ","NA   ",AZ184)</f>
        <v xml:space="preserve">NA   </v>
      </c>
      <c r="G184" s="58" t="str">
        <f>IF(AZ184="NA   ","NA   ",BS184)</f>
        <v xml:space="preserve">NA   </v>
      </c>
      <c r="H184" s="59" t="str">
        <f>IF(F184="NA   ","NA   ",F184-G184)</f>
        <v xml:space="preserve">NA   </v>
      </c>
      <c r="I184" s="57" t="str">
        <f>IF(BA184="NA   ","NA   ",BA184)</f>
        <v xml:space="preserve">NA   </v>
      </c>
      <c r="J184" s="58" t="str">
        <f>IF(BA184="NA   ","NA   ",BT184)</f>
        <v xml:space="preserve">NA   </v>
      </c>
      <c r="K184" s="59" t="str">
        <f>IF(I184="NA   ","NA   ",I184-J184)</f>
        <v xml:space="preserve">NA   </v>
      </c>
      <c r="L184" s="57" t="str">
        <f>IF(BB184="NA   ","NA   ",BB184)</f>
        <v xml:space="preserve">NA   </v>
      </c>
      <c r="M184" s="58" t="str">
        <f>IF(BB184="NA   ","NA   ",BU184)</f>
        <v xml:space="preserve">NA   </v>
      </c>
      <c r="N184" s="59" t="str">
        <f>IF(L184="NA   ","NA   ",L184-M184)</f>
        <v xml:space="preserve">NA   </v>
      </c>
      <c r="O184" s="57" t="str">
        <f>IF(BC184="NA   ","NA   ",BC184)</f>
        <v xml:space="preserve">NA   </v>
      </c>
      <c r="P184" s="58" t="str">
        <f>IF(BC184="NA   ","NA   ",BV184)</f>
        <v xml:space="preserve">NA   </v>
      </c>
      <c r="Q184" s="59" t="str">
        <f>IF(O184="NA   ","NA   ",O184-P184)</f>
        <v xml:space="preserve">NA   </v>
      </c>
      <c r="R184" s="57" t="str">
        <f>IF(BD184="NA   ","NA   ",BD184)</f>
        <v xml:space="preserve">NA   </v>
      </c>
      <c r="S184" s="58" t="str">
        <f>IF(BD184="NA   ","NA   ",BW184)</f>
        <v xml:space="preserve">NA   </v>
      </c>
      <c r="T184" s="59" t="str">
        <f>IF(R184="NA   ","NA   ",R184-S184)</f>
        <v xml:space="preserve">NA   </v>
      </c>
      <c r="U184" s="57" t="str">
        <f>IF(BE184="NA   ","NA   ",BE184)</f>
        <v xml:space="preserve">NA   </v>
      </c>
      <c r="V184" s="58" t="str">
        <f>IF(BE184="NA   ","NA   ",BX184)</f>
        <v xml:space="preserve">NA   </v>
      </c>
      <c r="W184" s="59" t="str">
        <f>IF(U184="NA   ","NA   ",U184-V184)</f>
        <v xml:space="preserve">NA   </v>
      </c>
      <c r="X184" s="57" t="str">
        <f>IF(BF184="NA   ","NA   ",BF184)</f>
        <v xml:space="preserve">NA   </v>
      </c>
      <c r="Y184" s="58" t="str">
        <f>IF(BF184="NA   ","NA   ",BY184)</f>
        <v xml:space="preserve">NA   </v>
      </c>
      <c r="Z184" s="59" t="str">
        <f>IF(X184="NA   ","NA   ",X184-Y184)</f>
        <v xml:space="preserve">NA   </v>
      </c>
      <c r="AA184" s="57" t="str">
        <f>IF(BG184="NA   ","NA   ",BG184)</f>
        <v xml:space="preserve">NA   </v>
      </c>
      <c r="AB184" s="58" t="str">
        <f>IF(BG184="NA   ","NA   ",BZ184)</f>
        <v xml:space="preserve">NA   </v>
      </c>
      <c r="AC184" s="59" t="str">
        <f>IF(AA184="NA   ","NA   ",AA184-AB184)</f>
        <v xml:space="preserve">NA   </v>
      </c>
      <c r="AD184" s="57" t="str">
        <f>IF(BH184="NA   ","NA   ",BH184)</f>
        <v xml:space="preserve">NA   </v>
      </c>
      <c r="AE184" s="58" t="str">
        <f>IF(BH184="NA   ","NA   ",CA184)</f>
        <v xml:space="preserve">NA   </v>
      </c>
      <c r="AF184" s="59" t="str">
        <f>IF(AD184="NA   ","NA   ",AD184-AE184)</f>
        <v xml:space="preserve">NA   </v>
      </c>
      <c r="AG184" s="57" t="str">
        <f>IF(BI184="NA   ","NA   ",BI184)</f>
        <v xml:space="preserve">NA   </v>
      </c>
      <c r="AH184" s="58" t="str">
        <f>IF(BI184="NA   ","NA   ",CB184)</f>
        <v xml:space="preserve">NA   </v>
      </c>
      <c r="AI184" s="59" t="str">
        <f>IF(AG184="NA   ","NA   ",AG184-AH184)</f>
        <v xml:space="preserve">NA   </v>
      </c>
      <c r="AJ184" s="57" t="str">
        <f>IF(BJ184="NA   ","NA   ",BJ184)</f>
        <v xml:space="preserve">NA   </v>
      </c>
      <c r="AK184" s="58" t="str">
        <f>IF(BJ184="NA   ","NA   ",CB184)</f>
        <v xml:space="preserve">NA   </v>
      </c>
      <c r="AL184" s="59" t="str">
        <f>IF(AJ184="NA   ","NA   ",AJ184-AK184)</f>
        <v xml:space="preserve">NA   </v>
      </c>
      <c r="AM184" s="57" t="str">
        <f>IF(BK184="NA   ","NA   ",BK184)</f>
        <v xml:space="preserve">NA   </v>
      </c>
      <c r="AN184" s="58" t="str">
        <f>IF(BK184="NA   ","NA   ",CC184)</f>
        <v xml:space="preserve">NA   </v>
      </c>
      <c r="AO184" s="59" t="str">
        <f>IF(AM184="NA   ","NA   ",AM184-AN184)</f>
        <v xml:space="preserve">NA   </v>
      </c>
      <c r="AP184" s="57" t="str">
        <f>IF(BL184="NA   ","NA   ",BL184)</f>
        <v xml:space="preserve">NA   </v>
      </c>
      <c r="AQ184" s="58" t="str">
        <f>IF(BL184="NA   ","NA   ",CD184)</f>
        <v xml:space="preserve">NA   </v>
      </c>
      <c r="AR184" s="59" t="str">
        <f>IF(AP184="NA   ","NA   ",AP184-AQ184)</f>
        <v xml:space="preserve">NA   </v>
      </c>
      <c r="AS184" s="55"/>
      <c r="AV184" s="25">
        <v>4</v>
      </c>
      <c r="AW184" s="54"/>
      <c r="AX184" s="55" t="s">
        <v>217</v>
      </c>
      <c r="AY184" s="56"/>
      <c r="AZ184" s="58" t="str">
        <f>IF(AND(qtr&gt;=$AV184,week&gt;=AZ$2),Actuals!F392-Actuals!E392,"NA   ")</f>
        <v xml:space="preserve">NA   </v>
      </c>
      <c r="BA184" s="58" t="str">
        <f>IF(AND(qtr&gt;=$AV184,week&gt;=BA$2),Actuals!G392-Actuals!F392,"NA   ")</f>
        <v xml:space="preserve">NA   </v>
      </c>
      <c r="BB184" s="58" t="str">
        <f>IF(AND(qtr&gt;=$AV184,week&gt;=BB$2),Actuals!H392-Actuals!G392,"NA   ")</f>
        <v xml:space="preserve">NA   </v>
      </c>
      <c r="BC184" s="58" t="str">
        <f>IF(AND(qtr&gt;=$AV184,week&gt;=BC$2),Actuals!I392-Actuals!H392,"NA   ")</f>
        <v xml:space="preserve">NA   </v>
      </c>
      <c r="BD184" s="58" t="str">
        <f>IF(AND(qtr&gt;=$AV184,week&gt;=BD$2),Actuals!J392-Actuals!I392,"NA   ")</f>
        <v xml:space="preserve">NA   </v>
      </c>
      <c r="BE184" s="58" t="str">
        <f>IF(AND(qtr&gt;=$AV184,week&gt;=BE$2),Actuals!K392-Actuals!J392,"NA   ")</f>
        <v xml:space="preserve">NA   </v>
      </c>
      <c r="BF184" s="58" t="str">
        <f>IF(AND(qtr&gt;=$AV184,week&gt;=BF$2),Actuals!L392-Actuals!K392,"NA   ")</f>
        <v xml:space="preserve">NA   </v>
      </c>
      <c r="BG184" s="58" t="str">
        <f>IF(AND(qtr&gt;=$AV184,week&gt;=BG$2),Actuals!M392-Actuals!L392,"NA   ")</f>
        <v xml:space="preserve">NA   </v>
      </c>
      <c r="BH184" s="58" t="str">
        <f>IF(AND(qtr&gt;=$AV184,week&gt;=BH$2),Actuals!N392-Actuals!M392,"NA   ")</f>
        <v xml:space="preserve">NA   </v>
      </c>
      <c r="BI184" s="58" t="str">
        <f>IF(AND(qtr&gt;=$AV184,week&gt;=BI$2),Actuals!O392-Actuals!N392,"NA   ")</f>
        <v xml:space="preserve">NA   </v>
      </c>
      <c r="BJ184" s="58" t="str">
        <f>IF(AND(qtr&gt;=$AV184,week&gt;=BJ$2),Actuals!P392-Actuals!O392,"NA   ")</f>
        <v xml:space="preserve">NA   </v>
      </c>
      <c r="BK184" s="58" t="str">
        <f>IF(AND(qtr&gt;=$AV184,week&gt;=BK$2),Actuals!Q392-Actuals!P392,"NA   ")</f>
        <v xml:space="preserve">NA   </v>
      </c>
      <c r="BL184" s="58" t="str">
        <f>IF(AND(qtr&gt;=$AV184,week&gt;=BL$2),Actuals!R392-Actuals!Q392,"NA   ")</f>
        <v xml:space="preserve">NA   </v>
      </c>
      <c r="BO184" s="53">
        <v>4</v>
      </c>
      <c r="BP184" s="54"/>
      <c r="BQ184" s="55" t="s">
        <v>217</v>
      </c>
      <c r="BR184" s="56"/>
      <c r="BS184" s="55">
        <f>'Weekly BS'!F200-'Weekly BS'!E200</f>
        <v>0</v>
      </c>
      <c r="BT184" s="55">
        <f>'Weekly BS'!G200-'Weekly BS'!F200</f>
        <v>0</v>
      </c>
      <c r="BU184" s="55">
        <f>'Weekly BS'!H200-'Weekly BS'!G200</f>
        <v>0</v>
      </c>
      <c r="BV184" s="55">
        <f>'Weekly BS'!I200-'Weekly BS'!H200</f>
        <v>0</v>
      </c>
      <c r="BW184" s="55">
        <f>'Weekly BS'!J200-'Weekly BS'!I200</f>
        <v>0</v>
      </c>
      <c r="BX184" s="55">
        <f>'Weekly BS'!K200-'Weekly BS'!J200</f>
        <v>0</v>
      </c>
      <c r="BY184" s="55">
        <f>'Weekly BS'!L200-'Weekly BS'!K200</f>
        <v>0</v>
      </c>
      <c r="BZ184" s="55">
        <f>'Weekly BS'!M200-'Weekly BS'!L200</f>
        <v>0</v>
      </c>
      <c r="CA184" s="55">
        <f>'Weekly BS'!N200-'Weekly BS'!M200</f>
        <v>0</v>
      </c>
      <c r="CB184" s="55">
        <f>'Weekly BS'!O200-'Weekly BS'!N200</f>
        <v>0</v>
      </c>
      <c r="CC184" s="55">
        <f>'Weekly BS'!P200-'Weekly BS'!O200</f>
        <v>0</v>
      </c>
      <c r="CD184" s="55">
        <f>'Weekly BS'!Q200-'Weekly BS'!P200</f>
        <v>0</v>
      </c>
      <c r="CE184" s="55">
        <f>'Weekly BS'!R200-'Weekly BS'!Q200</f>
        <v>0</v>
      </c>
    </row>
    <row r="185" spans="2:83">
      <c r="B185" s="25"/>
      <c r="C185" s="33"/>
      <c r="D185" s="33"/>
      <c r="E185" s="38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V185" s="25"/>
      <c r="AW185" s="33"/>
      <c r="AX185" s="33"/>
      <c r="AY185" s="38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O185" s="25">
        <v>4</v>
      </c>
      <c r="BP185" s="33"/>
      <c r="BQ185" s="33"/>
      <c r="BR185" s="38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</row>
    <row r="186" spans="2:83">
      <c r="B186" s="25"/>
      <c r="C186" s="26"/>
      <c r="D186" s="23"/>
      <c r="E186" s="38"/>
      <c r="I186" s="33"/>
      <c r="J186" s="33"/>
      <c r="K186" s="33"/>
      <c r="AV186" s="25"/>
      <c r="AW186" s="26"/>
      <c r="AX186" s="23"/>
      <c r="AY186" s="38"/>
      <c r="BO186" s="25">
        <v>4</v>
      </c>
      <c r="BP186" s="23" t="s">
        <v>35</v>
      </c>
      <c r="BR186" s="38"/>
      <c r="BS186" s="24">
        <f ca="1">(1+Assumptions!F177)*'Weekly IS'!E176</f>
        <v>1106.5344931599961</v>
      </c>
      <c r="BT186" s="24">
        <f ca="1">(1+Assumptions!G177)*BS186</f>
        <v>1107.5559096152208</v>
      </c>
      <c r="BU186" s="24">
        <f ca="1">(1+Assumptions!H177)*BT186</f>
        <v>1108.5782689164041</v>
      </c>
      <c r="BV186" s="24">
        <f ca="1">(1+Assumptions!I177)*BU186</f>
        <v>1109.6015719338654</v>
      </c>
      <c r="BW186" s="24">
        <f ca="1">(1+Assumptions!J177)*BV186</f>
        <v>1110.6258195387277</v>
      </c>
      <c r="BX186" s="24">
        <f ca="1">(1+Assumptions!K177)*BW186</f>
        <v>1111.6510126029175</v>
      </c>
      <c r="BY186" s="24">
        <f ca="1">(1+Assumptions!L177)*BX186</f>
        <v>1112.6771519991664</v>
      </c>
      <c r="BZ186" s="24">
        <f ca="1">(1+Assumptions!M177)*BY186</f>
        <v>1113.7042386010119</v>
      </c>
      <c r="CA186" s="24">
        <f ca="1">(1+Assumptions!N177)*BZ186</f>
        <v>1114.7322732827975</v>
      </c>
      <c r="CB186" s="24">
        <f ca="1">(1+Assumptions!O177)*CA186</f>
        <v>1115.761256919674</v>
      </c>
      <c r="CC186" s="24">
        <f ca="1">(1+Assumptions!P177)*CB186</f>
        <v>1116.7911903876</v>
      </c>
      <c r="CD186" s="24">
        <f ca="1">(1+Assumptions!Q177)*CC186</f>
        <v>1117.8220745633425</v>
      </c>
      <c r="CE186" s="24">
        <f ca="1">(1+Assumptions!R177)*CD186</f>
        <v>1118.853910324478</v>
      </c>
    </row>
    <row r="187" spans="2:83">
      <c r="B187" s="25"/>
      <c r="C187" s="61"/>
      <c r="E187" s="38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V187" s="25"/>
      <c r="AW187" s="61"/>
      <c r="AY187" s="38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O187" s="25">
        <v>4</v>
      </c>
      <c r="BP187" s="23"/>
      <c r="BR187" s="38"/>
    </row>
    <row r="188" spans="2:83">
      <c r="BO188" s="25">
        <v>4</v>
      </c>
      <c r="BP188" s="37" t="s">
        <v>74</v>
      </c>
    </row>
    <row r="189" spans="2:83">
      <c r="BO189" s="25">
        <v>4</v>
      </c>
      <c r="BQ189" s="24" t="s">
        <v>75</v>
      </c>
      <c r="BS189" s="24">
        <f ca="1">BR192</f>
        <v>9744.2479649428751</v>
      </c>
      <c r="BT189" s="24">
        <f t="shared" ref="BT189:CE189" ca="1" si="50">BS192</f>
        <v>9750.6254298028689</v>
      </c>
      <c r="BU189" s="24">
        <f t="shared" ca="1" si="50"/>
        <v>9757.3042747629279</v>
      </c>
      <c r="BV189" s="24">
        <f t="shared" ca="1" si="50"/>
        <v>9764.2514158835183</v>
      </c>
      <c r="BW189" s="24">
        <f t="shared" ca="1" si="50"/>
        <v>9771.4375053789208</v>
      </c>
      <c r="BX189" s="24">
        <f t="shared" ca="1" si="50"/>
        <v>9778.8365097942224</v>
      </c>
      <c r="BY189" s="24">
        <f t="shared" ca="1" si="50"/>
        <v>9786.4253358074693</v>
      </c>
      <c r="BZ189" s="24">
        <f t="shared" ca="1" si="50"/>
        <v>9794.1834982799865</v>
      </c>
      <c r="CA189" s="24">
        <f t="shared" ca="1" si="50"/>
        <v>9802.0928257848718</v>
      </c>
      <c r="CB189" s="24">
        <f t="shared" ca="1" si="50"/>
        <v>9810.1371993822813</v>
      </c>
      <c r="CC189" s="24">
        <f t="shared" ca="1" si="50"/>
        <v>9818.3023208878258</v>
      </c>
      <c r="CD189" s="24">
        <f t="shared" ca="1" si="50"/>
        <v>9826.5755073042183</v>
      </c>
      <c r="CE189" s="24">
        <f t="shared" ca="1" si="50"/>
        <v>9834.9455084622459</v>
      </c>
    </row>
    <row r="190" spans="2:83">
      <c r="BO190" s="25">
        <v>4</v>
      </c>
      <c r="BQ190" s="24" t="s">
        <v>134</v>
      </c>
      <c r="BS190" s="24">
        <f ca="1">BS186</f>
        <v>1106.5344931599961</v>
      </c>
      <c r="BT190" s="24">
        <f t="shared" ref="BT190:CE190" ca="1" si="51">BT186</f>
        <v>1107.5559096152208</v>
      </c>
      <c r="BU190" s="24">
        <f t="shared" ca="1" si="51"/>
        <v>1108.5782689164041</v>
      </c>
      <c r="BV190" s="24">
        <f t="shared" ca="1" si="51"/>
        <v>1109.6015719338654</v>
      </c>
      <c r="BW190" s="24">
        <f t="shared" ca="1" si="51"/>
        <v>1110.6258195387277</v>
      </c>
      <c r="BX190" s="24">
        <f t="shared" ca="1" si="51"/>
        <v>1111.6510126029175</v>
      </c>
      <c r="BY190" s="24">
        <f t="shared" ca="1" si="51"/>
        <v>1112.6771519991664</v>
      </c>
      <c r="BZ190" s="24">
        <f t="shared" ca="1" si="51"/>
        <v>1113.7042386010119</v>
      </c>
      <c r="CA190" s="24">
        <f t="shared" ca="1" si="51"/>
        <v>1114.7322732827975</v>
      </c>
      <c r="CB190" s="24">
        <f t="shared" ca="1" si="51"/>
        <v>1115.761256919674</v>
      </c>
      <c r="CC190" s="24">
        <f t="shared" ca="1" si="51"/>
        <v>1116.7911903876</v>
      </c>
      <c r="CD190" s="24">
        <f t="shared" ca="1" si="51"/>
        <v>1117.8220745633425</v>
      </c>
      <c r="CE190" s="24">
        <f t="shared" ca="1" si="51"/>
        <v>1118.853910324478</v>
      </c>
    </row>
    <row r="191" spans="2:83">
      <c r="BO191" s="25">
        <v>4</v>
      </c>
      <c r="BQ191" s="24" t="s">
        <v>77</v>
      </c>
      <c r="BS191" s="24">
        <f ca="1">(BR192/Assumptions!F188)*7</f>
        <v>1100.1570283000019</v>
      </c>
      <c r="BT191" s="24">
        <f ca="1">(BS192/Assumptions!G188)*7</f>
        <v>1100.8770646551627</v>
      </c>
      <c r="BU191" s="24">
        <f ca="1">(BT192/Assumptions!H188)*7</f>
        <v>1101.6311277958146</v>
      </c>
      <c r="BV191" s="24">
        <f ca="1">(BU192/Assumptions!I188)*7</f>
        <v>1102.4154824384618</v>
      </c>
      <c r="BW191" s="24">
        <f ca="1">(BV192/Assumptions!J188)*7</f>
        <v>1103.2268151234264</v>
      </c>
      <c r="BX191" s="24">
        <f ca="1">(BW192/Assumptions!K188)*7</f>
        <v>1104.0621865896703</v>
      </c>
      <c r="BY191" s="24">
        <f ca="1">(BX192/Assumptions!L188)*7</f>
        <v>1104.9189895266497</v>
      </c>
      <c r="BZ191" s="24">
        <f ca="1">(BY192/Assumptions!M188)*7</f>
        <v>1105.7949110961274</v>
      </c>
      <c r="CA191" s="24">
        <f ca="1">(BZ192/Assumptions!N188)*7</f>
        <v>1106.6878996853886</v>
      </c>
      <c r="CB191" s="24">
        <f ca="1">(CA192/Assumptions!O188)*7</f>
        <v>1107.5961354141284</v>
      </c>
      <c r="CC191" s="24">
        <f ca="1">(CB192/Assumptions!P188)*7</f>
        <v>1108.5180039712063</v>
      </c>
      <c r="CD191" s="24">
        <f ca="1">(CC192/Assumptions!Q188)*7</f>
        <v>1109.4520734053149</v>
      </c>
      <c r="CE191" s="24">
        <f ca="1">(CD192/Assumptions!R188)*7</f>
        <v>1110.3970735360599</v>
      </c>
    </row>
    <row r="192" spans="2:83">
      <c r="BO192" s="25">
        <v>4</v>
      </c>
      <c r="BQ192" s="24" t="s">
        <v>76</v>
      </c>
      <c r="BR192" s="24">
        <f ca="1">'Weekly BS'!E178</f>
        <v>9744.2479649428751</v>
      </c>
      <c r="BS192" s="24">
        <f t="shared" ref="BS192:CE192" ca="1" si="52">BS189+BS190-BS191</f>
        <v>9750.6254298028689</v>
      </c>
      <c r="BT192" s="24">
        <f t="shared" ca="1" si="52"/>
        <v>9757.3042747629279</v>
      </c>
      <c r="BU192" s="24">
        <f t="shared" ca="1" si="52"/>
        <v>9764.2514158835183</v>
      </c>
      <c r="BV192" s="24">
        <f t="shared" ca="1" si="52"/>
        <v>9771.4375053789208</v>
      </c>
      <c r="BW192" s="24">
        <f t="shared" ca="1" si="52"/>
        <v>9778.8365097942224</v>
      </c>
      <c r="BX192" s="24">
        <f t="shared" ca="1" si="52"/>
        <v>9786.4253358074693</v>
      </c>
      <c r="BY192" s="24">
        <f t="shared" ca="1" si="52"/>
        <v>9794.1834982799865</v>
      </c>
      <c r="BZ192" s="24">
        <f t="shared" ca="1" si="52"/>
        <v>9802.0928257848718</v>
      </c>
      <c r="CA192" s="24">
        <f t="shared" ca="1" si="52"/>
        <v>9810.1371993822813</v>
      </c>
      <c r="CB192" s="24">
        <f t="shared" ca="1" si="52"/>
        <v>9818.3023208878258</v>
      </c>
      <c r="CC192" s="24">
        <f t="shared" ca="1" si="52"/>
        <v>9826.5755073042183</v>
      </c>
      <c r="CD192" s="24">
        <f t="shared" ca="1" si="52"/>
        <v>9834.9455084622459</v>
      </c>
      <c r="CE192" s="24">
        <f t="shared" ca="1" si="52"/>
        <v>9843.4023452506644</v>
      </c>
    </row>
    <row r="193" spans="67:83">
      <c r="BO193" s="25">
        <v>4</v>
      </c>
    </row>
    <row r="194" spans="67:83">
      <c r="BO194" s="25">
        <v>4</v>
      </c>
      <c r="BP194" s="23" t="s">
        <v>78</v>
      </c>
    </row>
    <row r="195" spans="67:83">
      <c r="BO195" s="25">
        <v>4</v>
      </c>
      <c r="BP195" s="23"/>
      <c r="BQ195" s="24" t="s">
        <v>101</v>
      </c>
      <c r="BS195" s="24">
        <f ca="1">BR198</f>
        <v>9357.3865152659855</v>
      </c>
      <c r="BT195" s="24">
        <f t="shared" ref="BT195:CE195" ca="1" si="53">BS198</f>
        <v>9358.1926901042243</v>
      </c>
      <c r="BU195" s="24">
        <f t="shared" ca="1" si="53"/>
        <v>9359.7305409571873</v>
      </c>
      <c r="BV195" s="24">
        <f t="shared" ca="1" si="53"/>
        <v>9361.9325229118076</v>
      </c>
      <c r="BW195" s="24">
        <f t="shared" ca="1" si="53"/>
        <v>9364.7373959344586</v>
      </c>
      <c r="BX195" s="24">
        <f t="shared" ca="1" si="53"/>
        <v>9368.0896364161708</v>
      </c>
      <c r="BY195" s="24">
        <f t="shared" ca="1" si="53"/>
        <v>9371.9389036403009</v>
      </c>
      <c r="BZ195" s="24">
        <f t="shared" ca="1" si="53"/>
        <v>9376.2395560465484</v>
      </c>
      <c r="CA195" s="24">
        <f t="shared" ca="1" si="53"/>
        <v>9380.950212643671</v>
      </c>
      <c r="CB195" s="24">
        <f t="shared" ca="1" si="53"/>
        <v>9386.0333553570053</v>
      </c>
      <c r="CC195" s="24">
        <f t="shared" ca="1" si="53"/>
        <v>9391.4549684902267</v>
      </c>
      <c r="CD195" s="24">
        <f t="shared" ca="1" si="53"/>
        <v>9397.1842118373424</v>
      </c>
      <c r="CE195" s="24">
        <f t="shared" ca="1" si="53"/>
        <v>9403.1931243042309</v>
      </c>
    </row>
    <row r="196" spans="67:83">
      <c r="BO196" s="25">
        <v>4</v>
      </c>
      <c r="BP196" s="23"/>
      <c r="BQ196" s="24" t="s">
        <v>81</v>
      </c>
      <c r="BS196" s="24">
        <f t="shared" ref="BS196:CE196" ca="1" si="54">BS198+BS197-BS195</f>
        <v>437.49551702012286</v>
      </c>
      <c r="BT196" s="24">
        <f t="shared" ca="1" si="54"/>
        <v>438.68925258481067</v>
      </c>
      <c r="BU196" s="24">
        <f t="shared" ca="1" si="54"/>
        <v>439.81469051902786</v>
      </c>
      <c r="BV196" s="24">
        <f t="shared" ca="1" si="54"/>
        <v>440.87815859207512</v>
      </c>
      <c r="BW196" s="24">
        <f t="shared" ca="1" si="54"/>
        <v>441.88539566790678</v>
      </c>
      <c r="BX196" s="24">
        <f t="shared" ca="1" si="54"/>
        <v>442.84160663660259</v>
      </c>
      <c r="BY196" s="24">
        <f t="shared" ca="1" si="54"/>
        <v>443.75151221954548</v>
      </c>
      <c r="BZ196" s="24">
        <f t="shared" ca="1" si="54"/>
        <v>444.61939412678839</v>
      </c>
      <c r="CA196" s="24">
        <f t="shared" ca="1" si="54"/>
        <v>445.44913600034488</v>
      </c>
      <c r="CB196" s="24">
        <f t="shared" ca="1" si="54"/>
        <v>446.24426053674506</v>
      </c>
      <c r="CC196" s="24">
        <f t="shared" ca="1" si="54"/>
        <v>447.00796314542094</v>
      </c>
      <c r="CD196" s="24">
        <f t="shared" ca="1" si="54"/>
        <v>447.74314246624272</v>
      </c>
      <c r="CE196" s="24">
        <f t="shared" ca="1" si="54"/>
        <v>448.45242803933797</v>
      </c>
    </row>
    <row r="197" spans="67:83">
      <c r="BO197" s="25">
        <v>4</v>
      </c>
      <c r="BP197" s="23"/>
      <c r="BQ197" s="24" t="s">
        <v>102</v>
      </c>
      <c r="BS197" s="24">
        <f ca="1">BS213</f>
        <v>436.68934218188332</v>
      </c>
      <c r="BT197" s="24">
        <f t="shared" ref="BT197:CE197" ca="1" si="55">BT213</f>
        <v>437.15140173184795</v>
      </c>
      <c r="BU197" s="24">
        <f t="shared" ca="1" si="55"/>
        <v>437.61270856440751</v>
      </c>
      <c r="BV197" s="24">
        <f t="shared" ca="1" si="55"/>
        <v>438.073285569424</v>
      </c>
      <c r="BW197" s="24">
        <f t="shared" ca="1" si="55"/>
        <v>438.5331551861953</v>
      </c>
      <c r="BX197" s="24">
        <f t="shared" ca="1" si="55"/>
        <v>438.99233941247257</v>
      </c>
      <c r="BY197" s="24">
        <f t="shared" ca="1" si="55"/>
        <v>439.45085981329805</v>
      </c>
      <c r="BZ197" s="24">
        <f t="shared" ca="1" si="55"/>
        <v>439.90873752966615</v>
      </c>
      <c r="CA197" s="24">
        <f t="shared" ca="1" si="55"/>
        <v>440.36599328701089</v>
      </c>
      <c r="CB197" s="24">
        <f t="shared" ca="1" si="55"/>
        <v>440.82264740352377</v>
      </c>
      <c r="CC197" s="24">
        <f t="shared" ca="1" si="55"/>
        <v>441.27871979830542</v>
      </c>
      <c r="CD197" s="24">
        <f t="shared" ca="1" si="55"/>
        <v>441.734229999354</v>
      </c>
      <c r="CE197" s="24">
        <f t="shared" ca="1" si="55"/>
        <v>442.18919715139418</v>
      </c>
    </row>
    <row r="198" spans="67:83">
      <c r="BO198" s="25">
        <v>4</v>
      </c>
      <c r="BP198" s="23"/>
      <c r="BQ198" s="24" t="s">
        <v>103</v>
      </c>
      <c r="BR198" s="24">
        <f ca="1">'Weekly BS'!E179</f>
        <v>9357.3865152659855</v>
      </c>
      <c r="BS198" s="24">
        <f ca="1">BR198+BS214-(BR198/Assumptions!F189*7)</f>
        <v>9358.1926901042243</v>
      </c>
      <c r="BT198" s="24">
        <f ca="1">BS198+BT214-(BS198/Assumptions!G189*7)</f>
        <v>9359.7305409571873</v>
      </c>
      <c r="BU198" s="24">
        <f ca="1">BT198+BU214-(BT198/Assumptions!H189*7)</f>
        <v>9361.9325229118076</v>
      </c>
      <c r="BV198" s="24">
        <f ca="1">BU198+BV214-(BU198/Assumptions!I189*7)</f>
        <v>9364.7373959344586</v>
      </c>
      <c r="BW198" s="24">
        <f ca="1">BV198+BW214-(BV198/Assumptions!J189*7)</f>
        <v>9368.0896364161708</v>
      </c>
      <c r="BX198" s="24">
        <f ca="1">BW198+BX214-(BW198/Assumptions!K189*7)</f>
        <v>9371.9389036403009</v>
      </c>
      <c r="BY198" s="24">
        <f ca="1">BX198+BY214-(BX198/Assumptions!L189*7)</f>
        <v>9376.2395560465484</v>
      </c>
      <c r="BZ198" s="24">
        <f ca="1">BY198+BZ214-(BY198/Assumptions!M189*7)</f>
        <v>9380.950212643671</v>
      </c>
      <c r="CA198" s="24">
        <f ca="1">BZ198+CA214-(BZ198/Assumptions!N189*7)</f>
        <v>9386.0333553570053</v>
      </c>
      <c r="CB198" s="24">
        <f ca="1">CA198+CB214-(CA198/Assumptions!O189*7)</f>
        <v>9391.4549684902267</v>
      </c>
      <c r="CC198" s="24">
        <f ca="1">CB198+CC214-(CB198/Assumptions!P189*7)</f>
        <v>9397.1842118373424</v>
      </c>
      <c r="CD198" s="24">
        <f ca="1">CC198+CD214-(CC198/Assumptions!Q189*7)</f>
        <v>9403.1931243042309</v>
      </c>
      <c r="CE198" s="24">
        <f ca="1">CD198+CE214-(CD198/Assumptions!R189*7)</f>
        <v>9409.4563551921747</v>
      </c>
    </row>
    <row r="199" spans="67:83">
      <c r="BO199" s="25">
        <v>4</v>
      </c>
      <c r="BP199" s="23"/>
    </row>
    <row r="200" spans="67:83">
      <c r="BO200" s="25">
        <v>4</v>
      </c>
      <c r="BQ200" s="24" t="s">
        <v>79</v>
      </c>
      <c r="BS200" s="24">
        <f ca="1">BR203</f>
        <v>4954.8886416520299</v>
      </c>
      <c r="BT200" s="24">
        <f t="shared" ref="BT200:CE200" ca="1" si="56">BS203</f>
        <v>5384.3813977668351</v>
      </c>
      <c r="BU200" s="24">
        <f t="shared" ca="1" si="56"/>
        <v>5776.1368511786559</v>
      </c>
      <c r="BV200" s="24">
        <f t="shared" ca="1" si="56"/>
        <v>6133.5424277476077</v>
      </c>
      <c r="BW200" s="24">
        <f t="shared" ca="1" si="56"/>
        <v>6459.6815542646782</v>
      </c>
      <c r="BX200" s="24">
        <f t="shared" ca="1" si="56"/>
        <v>6757.3609404201097</v>
      </c>
      <c r="BY200" s="24">
        <f t="shared" ca="1" si="56"/>
        <v>7029.1354123899946</v>
      </c>
      <c r="BZ200" s="24">
        <f t="shared" ca="1" si="56"/>
        <v>7277.3305177676702</v>
      </c>
      <c r="CA200" s="24">
        <f t="shared" ca="1" si="56"/>
        <v>7504.0631018474223</v>
      </c>
      <c r="CB200" s="24">
        <f t="shared" ca="1" si="56"/>
        <v>7711.2600373186269</v>
      </c>
      <c r="CC200" s="24">
        <f t="shared" ca="1" si="56"/>
        <v>7900.6752730899079</v>
      </c>
      <c r="CD200" s="24">
        <f t="shared" ca="1" si="56"/>
        <v>8073.9053530906076</v>
      </c>
      <c r="CE200" s="24">
        <f t="shared" ca="1" si="56"/>
        <v>8232.4035423593123</v>
      </c>
    </row>
    <row r="201" spans="67:83">
      <c r="BO201" s="25">
        <v>4</v>
      </c>
      <c r="BQ201" s="24" t="s">
        <v>81</v>
      </c>
      <c r="BS201" s="24">
        <f ca="1">BS196</f>
        <v>437.49551702012286</v>
      </c>
      <c r="BT201" s="24">
        <f t="shared" ref="BT201:CE201" ca="1" si="57">BT196</f>
        <v>438.68925258481067</v>
      </c>
      <c r="BU201" s="24">
        <f t="shared" ca="1" si="57"/>
        <v>439.81469051902786</v>
      </c>
      <c r="BV201" s="24">
        <f t="shared" ca="1" si="57"/>
        <v>440.87815859207512</v>
      </c>
      <c r="BW201" s="24">
        <f t="shared" ca="1" si="57"/>
        <v>441.88539566790678</v>
      </c>
      <c r="BX201" s="24">
        <f t="shared" ca="1" si="57"/>
        <v>442.84160663660259</v>
      </c>
      <c r="BY201" s="24">
        <f t="shared" ca="1" si="57"/>
        <v>443.75151221954548</v>
      </c>
      <c r="BZ201" s="24">
        <f t="shared" ca="1" si="57"/>
        <v>444.61939412678839</v>
      </c>
      <c r="CA201" s="24">
        <f t="shared" ca="1" si="57"/>
        <v>445.44913600034488</v>
      </c>
      <c r="CB201" s="24">
        <f t="shared" ca="1" si="57"/>
        <v>446.24426053674506</v>
      </c>
      <c r="CC201" s="24">
        <f t="shared" ca="1" si="57"/>
        <v>447.00796314542094</v>
      </c>
      <c r="CD201" s="24">
        <f t="shared" ca="1" si="57"/>
        <v>447.74314246624272</v>
      </c>
      <c r="CE201" s="24">
        <f t="shared" ca="1" si="57"/>
        <v>448.45242803933797</v>
      </c>
    </row>
    <row r="202" spans="67:83">
      <c r="BO202" s="25">
        <v>4</v>
      </c>
      <c r="BQ202" s="24" t="s">
        <v>82</v>
      </c>
      <c r="BS202" s="24">
        <f t="shared" ref="BS202:CE202" ca="1" si="58">BS200+BS201-BS203</f>
        <v>8.0027609053177002</v>
      </c>
      <c r="BT202" s="24">
        <f t="shared" ca="1" si="58"/>
        <v>46.933799172989893</v>
      </c>
      <c r="BU202" s="24">
        <f t="shared" ca="1" si="58"/>
        <v>82.409113950076062</v>
      </c>
      <c r="BV202" s="24">
        <f t="shared" ca="1" si="58"/>
        <v>114.73903207500462</v>
      </c>
      <c r="BW202" s="24">
        <f t="shared" ca="1" si="58"/>
        <v>144.20600951247525</v>
      </c>
      <c r="BX202" s="24">
        <f t="shared" ca="1" si="58"/>
        <v>171.06713466671772</v>
      </c>
      <c r="BY202" s="24">
        <f t="shared" ca="1" si="58"/>
        <v>195.55640684186983</v>
      </c>
      <c r="BZ202" s="24">
        <f t="shared" ca="1" si="58"/>
        <v>217.88681004703631</v>
      </c>
      <c r="CA202" s="24">
        <f t="shared" ca="1" si="58"/>
        <v>238.25220052914028</v>
      </c>
      <c r="CB202" s="24">
        <f t="shared" ca="1" si="58"/>
        <v>256.82902476546406</v>
      </c>
      <c r="CC202" s="24">
        <f t="shared" ca="1" si="58"/>
        <v>273.77788314472127</v>
      </c>
      <c r="CD202" s="24">
        <f t="shared" ca="1" si="58"/>
        <v>289.24495319753805</v>
      </c>
      <c r="CE202" s="24">
        <f t="shared" ca="1" si="58"/>
        <v>303.3632849921687</v>
      </c>
    </row>
    <row r="203" spans="67:83">
      <c r="BO203" s="25">
        <v>4</v>
      </c>
      <c r="BQ203" s="24" t="s">
        <v>80</v>
      </c>
      <c r="BR203" s="24">
        <f ca="1">'Weekly BS'!E189</f>
        <v>4954.8886416520299</v>
      </c>
      <c r="BS203" s="24">
        <f ca="1">BR203+BS214-(BR203/Assumptions!F190*7)</f>
        <v>5384.3813977668351</v>
      </c>
      <c r="BT203" s="24">
        <f ca="1">BS203+BT214-(BS203/Assumptions!G190*7)</f>
        <v>5776.1368511786559</v>
      </c>
      <c r="BU203" s="24">
        <f ca="1">BT203+BU214-(BT203/Assumptions!H190*7)</f>
        <v>6133.5424277476077</v>
      </c>
      <c r="BV203" s="24">
        <f ca="1">BU203+BV214-(BU203/Assumptions!I190*7)</f>
        <v>6459.6815542646782</v>
      </c>
      <c r="BW203" s="24">
        <f ca="1">BV203+BW214-(BV203/Assumptions!J190*7)</f>
        <v>6757.3609404201097</v>
      </c>
      <c r="BX203" s="24">
        <f ca="1">BW203+BX214-(BW203/Assumptions!K190*7)</f>
        <v>7029.1354123899946</v>
      </c>
      <c r="BY203" s="24">
        <f ca="1">BX203+BY214-(BX203/Assumptions!L190*7)</f>
        <v>7277.3305177676702</v>
      </c>
      <c r="BZ203" s="24">
        <f ca="1">BY203+BZ214-(BY203/Assumptions!M190*7)</f>
        <v>7504.0631018474223</v>
      </c>
      <c r="CA203" s="24">
        <f ca="1">BZ203+CA214-(BZ203/Assumptions!N190*7)</f>
        <v>7711.2600373186269</v>
      </c>
      <c r="CB203" s="24">
        <f ca="1">CA203+CB214-(CA203/Assumptions!O190*7)</f>
        <v>7900.6752730899079</v>
      </c>
      <c r="CC203" s="24">
        <f ca="1">CB203+CC214-(CB203/Assumptions!P190*7)</f>
        <v>8073.9053530906076</v>
      </c>
      <c r="CD203" s="24">
        <f ca="1">CC203+CD214-(CC203/Assumptions!Q190*7)</f>
        <v>8232.4035423593123</v>
      </c>
      <c r="CE203" s="24">
        <f ca="1">CD203+CE214-(CD203/Assumptions!R190*7)</f>
        <v>8377.4926854064815</v>
      </c>
    </row>
    <row r="204" spans="67:83">
      <c r="BO204" s="25">
        <v>4</v>
      </c>
    </row>
    <row r="205" spans="67:83">
      <c r="BO205" s="25">
        <v>4</v>
      </c>
      <c r="BP205" s="23" t="s">
        <v>83</v>
      </c>
    </row>
    <row r="206" spans="67:83">
      <c r="BO206" s="25">
        <v>4</v>
      </c>
      <c r="BQ206" s="24" t="s">
        <v>85</v>
      </c>
      <c r="BS206" s="24">
        <f ca="1">BR209</f>
        <v>512.14468598547614</v>
      </c>
      <c r="BT206" s="24">
        <f t="shared" ref="BT206:CE206" ca="1" si="59">BS209</f>
        <v>0</v>
      </c>
      <c r="BU206" s="24">
        <f t="shared" ca="1" si="59"/>
        <v>71.722112652021849</v>
      </c>
      <c r="BV206" s="24">
        <f t="shared" ca="1" si="59"/>
        <v>0</v>
      </c>
      <c r="BW206" s="24">
        <f t="shared" ca="1" si="59"/>
        <v>71.860034419047182</v>
      </c>
      <c r="BX206" s="24">
        <f t="shared" ca="1" si="59"/>
        <v>0</v>
      </c>
      <c r="BY206" s="24">
        <f t="shared" ca="1" si="59"/>
        <v>71.997995084609926</v>
      </c>
      <c r="BZ206" s="24">
        <f t="shared" ca="1" si="59"/>
        <v>0</v>
      </c>
      <c r="CA206" s="24">
        <f t="shared" ca="1" si="59"/>
        <v>72.136003267969656</v>
      </c>
      <c r="CB206" s="24">
        <f t="shared" ca="1" si="59"/>
        <v>0</v>
      </c>
      <c r="CC206" s="24">
        <f t="shared" ca="1" si="59"/>
        <v>72.274067265828222</v>
      </c>
      <c r="CD206" s="24">
        <f t="shared" ca="1" si="59"/>
        <v>0</v>
      </c>
      <c r="CE206" s="24">
        <f t="shared" ca="1" si="59"/>
        <v>72.412195065137723</v>
      </c>
    </row>
    <row r="207" spans="67:83">
      <c r="BO207" s="25">
        <v>4</v>
      </c>
      <c r="BQ207" s="24" t="s">
        <v>86</v>
      </c>
      <c r="BS207" s="24">
        <f ca="1">BS212+Assumptions!F180*Variance!BS186-Assumptions!F183*'Weekly BS'!E183*Assumptions!F185</f>
        <v>501.57214499330382</v>
      </c>
      <c r="BT207" s="24">
        <f ca="1">BT212+Assumptions!G180*Variance!BT186-Assumptions!G183*'Weekly BS'!F183*Assumptions!G185</f>
        <v>502.054788564153</v>
      </c>
      <c r="BU207" s="24">
        <f ca="1">BU212+Assumptions!H180*Variance!BU186-Assumptions!H183*'Weekly BS'!G183*Assumptions!H185</f>
        <v>502.5374845741735</v>
      </c>
      <c r="BV207" s="24">
        <f ca="1">BV212+Assumptions!I180*Variance!BV186-Assumptions!I183*'Weekly BS'!H183*Assumptions!I185</f>
        <v>503.02024093333029</v>
      </c>
      <c r="BW207" s="24">
        <f ca="1">BW212+Assumptions!J180*Variance!BW186-Assumptions!J183*'Weekly BS'!I183*Assumptions!J185</f>
        <v>503.50306540165832</v>
      </c>
      <c r="BX207" s="24">
        <f ca="1">BX212+Assumptions!K180*Variance!BX186-Assumptions!K183*'Weekly BS'!J183*Assumptions!K185</f>
        <v>503.98596559226951</v>
      </c>
      <c r="BY207" s="24">
        <f ca="1">BY212+Assumptions!L180*Variance!BY186-Assumptions!L183*'Weekly BS'!K183*Assumptions!L185</f>
        <v>504.46894897429775</v>
      </c>
      <c r="BZ207" s="24">
        <f ca="1">BZ212+Assumptions!M180*Variance!BZ186-Assumptions!M183*'Weekly BS'!L183*Assumptions!M185</f>
        <v>504.95202287578758</v>
      </c>
      <c r="CA207" s="24">
        <f ca="1">CA212+Assumptions!N180*Variance!CA186-Assumptions!N183*'Weekly BS'!M183*Assumptions!N185</f>
        <v>505.43519448652222</v>
      </c>
      <c r="CB207" s="24">
        <f ca="1">CB212+Assumptions!O180*Variance!CB186-Assumptions!O183*'Weekly BS'!N183*Assumptions!O185</f>
        <v>505.91847086079758</v>
      </c>
      <c r="CC207" s="24">
        <f ca="1">CC212+Assumptions!P180*Variance!CC186-Assumptions!P183*'Weekly BS'!O183*Assumptions!P185</f>
        <v>506.40185892013881</v>
      </c>
      <c r="CD207" s="24">
        <f ca="1">CD212+Assumptions!Q180*Variance!CD186-Assumptions!Q183*'Weekly BS'!P183*Assumptions!Q185</f>
        <v>506.88536545596406</v>
      </c>
      <c r="CE207" s="24">
        <f ca="1">CE212+Assumptions!R180*Variance!CE186-Assumptions!R183*'Weekly BS'!Q183*Assumptions!R185</f>
        <v>507.3689971321935</v>
      </c>
    </row>
    <row r="208" spans="67:83">
      <c r="BO208" s="25">
        <v>4</v>
      </c>
      <c r="BQ208" s="24" t="s">
        <v>87</v>
      </c>
      <c r="BS208" s="24">
        <f t="shared" ref="BS208:CE208" ca="1" si="60">BS206+BS207-BS209</f>
        <v>1013.71683097878</v>
      </c>
      <c r="BT208" s="24">
        <f t="shared" ca="1" si="60"/>
        <v>430.33267591213115</v>
      </c>
      <c r="BU208" s="24">
        <f t="shared" ca="1" si="60"/>
        <v>574.25959722619541</v>
      </c>
      <c r="BV208" s="24">
        <f t="shared" ca="1" si="60"/>
        <v>431.16020651428312</v>
      </c>
      <c r="BW208" s="24">
        <f t="shared" ca="1" si="60"/>
        <v>575.36309982070554</v>
      </c>
      <c r="BX208" s="24">
        <f t="shared" ca="1" si="60"/>
        <v>431.98797050765961</v>
      </c>
      <c r="BY208" s="24">
        <f t="shared" ca="1" si="60"/>
        <v>576.46694405890764</v>
      </c>
      <c r="BZ208" s="24">
        <f t="shared" ca="1" si="60"/>
        <v>432.81601960781791</v>
      </c>
      <c r="CA208" s="24">
        <f t="shared" ca="1" si="60"/>
        <v>577.57119775449189</v>
      </c>
      <c r="CB208" s="24">
        <f t="shared" ca="1" si="60"/>
        <v>433.64440359496939</v>
      </c>
      <c r="CC208" s="24">
        <f t="shared" ca="1" si="60"/>
        <v>578.675926185967</v>
      </c>
      <c r="CD208" s="24">
        <f t="shared" ca="1" si="60"/>
        <v>434.47317039082634</v>
      </c>
      <c r="CE208" s="24">
        <f t="shared" ca="1" si="60"/>
        <v>579.78119219733117</v>
      </c>
    </row>
    <row r="209" spans="67:83">
      <c r="BO209" s="25">
        <v>4</v>
      </c>
      <c r="BQ209" s="24" t="s">
        <v>85</v>
      </c>
      <c r="BR209" s="24">
        <f ca="1">'Weekly BS'!E190</f>
        <v>512.14468598547614</v>
      </c>
      <c r="BS209" s="24">
        <f ca="1">Assumptions!F191/7*(BS212+Assumptions!F180*Variance!BS186-Assumptions!F183*'Weekly BS'!E183*Assumptions!F185)</f>
        <v>0</v>
      </c>
      <c r="BT209" s="24">
        <f ca="1">Assumptions!G191/7*(BT212+Assumptions!G180*Variance!BT186-Assumptions!G183*'Weekly BS'!F183*Assumptions!G185)</f>
        <v>71.722112652021849</v>
      </c>
      <c r="BU209" s="24">
        <f ca="1">Assumptions!H191/7*(BU212+Assumptions!H180*Variance!BU186-Assumptions!H183*'Weekly BS'!G183*Assumptions!H185)</f>
        <v>0</v>
      </c>
      <c r="BV209" s="24">
        <f ca="1">Assumptions!I191/7*(BV212+Assumptions!I180*Variance!BV186-Assumptions!I183*'Weekly BS'!H183*Assumptions!I185)</f>
        <v>71.860034419047182</v>
      </c>
      <c r="BW209" s="24">
        <f ca="1">Assumptions!J191/7*(BW212+Assumptions!J180*Variance!BW186-Assumptions!J183*'Weekly BS'!I183*Assumptions!J185)</f>
        <v>0</v>
      </c>
      <c r="BX209" s="24">
        <f ca="1">Assumptions!K191/7*(BX212+Assumptions!K180*Variance!BX186-Assumptions!K183*'Weekly BS'!J183*Assumptions!K185)</f>
        <v>71.997995084609926</v>
      </c>
      <c r="BY209" s="24">
        <f ca="1">Assumptions!L191/7*(BY212+Assumptions!L180*Variance!BY186-Assumptions!L183*'Weekly BS'!K183*Assumptions!L185)</f>
        <v>0</v>
      </c>
      <c r="BZ209" s="24">
        <f ca="1">Assumptions!M191/7*(BZ212+Assumptions!M180*Variance!BZ186-Assumptions!M183*'Weekly BS'!L183*Assumptions!M185)</f>
        <v>72.136003267969656</v>
      </c>
      <c r="CA209" s="24">
        <f ca="1">Assumptions!N191/7*(CA212+Assumptions!N180*Variance!CA186-Assumptions!N183*'Weekly BS'!M183*Assumptions!N185)</f>
        <v>0</v>
      </c>
      <c r="CB209" s="24">
        <f ca="1">Assumptions!O191/7*(CB212+Assumptions!O180*Variance!CB186-Assumptions!O183*'Weekly BS'!N183*Assumptions!O185)</f>
        <v>72.274067265828222</v>
      </c>
      <c r="CC209" s="24">
        <f ca="1">Assumptions!P191/7*(CC212+Assumptions!P180*Variance!CC186-Assumptions!P183*'Weekly BS'!O183*Assumptions!P185)</f>
        <v>0</v>
      </c>
      <c r="CD209" s="24">
        <f ca="1">Assumptions!Q191/7*(CD212+Assumptions!Q180*Variance!CD186-Assumptions!Q183*'Weekly BS'!P183*Assumptions!Q185)</f>
        <v>72.412195065137723</v>
      </c>
      <c r="CE209" s="24">
        <f ca="1">Assumptions!R191/7*(CE212+Assumptions!R180*Variance!CE186-Assumptions!R183*'Weekly BS'!Q183*Assumptions!R185)</f>
        <v>0</v>
      </c>
    </row>
    <row r="210" spans="67:83">
      <c r="BO210" s="25">
        <v>4</v>
      </c>
    </row>
    <row r="211" spans="67:83">
      <c r="BO211" s="25">
        <v>4</v>
      </c>
      <c r="BQ211" s="24" t="s">
        <v>139</v>
      </c>
      <c r="BS211" s="24">
        <f ca="1">Assumptions!F183*'Weekly BS'!E183*Assumptions!F184</f>
        <v>26.616650104207146</v>
      </c>
      <c r="BT211" s="24">
        <f ca="1">Assumptions!G183*'Weekly BS'!F183*Assumptions!G184</f>
        <v>26.582257624044999</v>
      </c>
      <c r="BU211" s="24">
        <f ca="1">Assumptions!H183*'Weekly BS'!G183*Assumptions!H184</f>
        <v>26.54901263089095</v>
      </c>
      <c r="BV211" s="24">
        <f ca="1">Assumptions!I183*'Weekly BS'!H183*Assumptions!I184</f>
        <v>26.516892599285509</v>
      </c>
      <c r="BW211" s="24">
        <f ca="1">Assumptions!J183*'Weekly BS'!I183*Assumptions!J184</f>
        <v>26.485875454670044</v>
      </c>
      <c r="BX211" s="24">
        <f ca="1">Assumptions!K183*'Weekly BS'!J183*Assumptions!K184</f>
        <v>26.455939564369068</v>
      </c>
      <c r="BY211" s="24">
        <f ca="1">Assumptions!L183*'Weekly BS'!K183*Assumptions!L184</f>
        <v>26.427063728752998</v>
      </c>
      <c r="BZ211" s="24">
        <f ca="1">Assumptions!M183*'Weekly BS'!L183*Assumptions!M184</f>
        <v>26.399227172577568</v>
      </c>
      <c r="CA211" s="24">
        <f ca="1">Assumptions!N183*'Weekly BS'!M183*Assumptions!N184</f>
        <v>26.37240953649647</v>
      </c>
      <c r="CB211" s="24">
        <f ca="1">Assumptions!O183*'Weekly BS'!N183*Assumptions!O184</f>
        <v>26.346590868743796</v>
      </c>
      <c r="CC211" s="24">
        <f ca="1">Assumptions!P183*'Weekly BS'!O183*Assumptions!P184</f>
        <v>26.321751616982773</v>
      </c>
      <c r="CD211" s="24">
        <f ca="1">Assumptions!Q183*'Weekly BS'!P183*Assumptions!Q184</f>
        <v>26.297872620317534</v>
      </c>
      <c r="CE211" s="24">
        <f ca="1">Assumptions!R183*'Weekly BS'!Q183*Assumptions!R184</f>
        <v>26.274935101464692</v>
      </c>
    </row>
    <row r="212" spans="67:83">
      <c r="BO212" s="25">
        <v>4</v>
      </c>
      <c r="BQ212" s="24" t="s">
        <v>86</v>
      </c>
      <c r="BS212" s="24">
        <f ca="1">Assumptions!F179*Variance!BS214</f>
        <v>410.8562573103066</v>
      </c>
      <c r="BT212" s="24">
        <f ca="1">Assumptions!G179*Variance!BT214</f>
        <v>411.23550924013148</v>
      </c>
      <c r="BU212" s="24">
        <f ca="1">Assumptions!H179*Variance!BU214</f>
        <v>411.61511124866081</v>
      </c>
      <c r="BV212" s="24">
        <f ca="1">Assumptions!I179*Variance!BV214</f>
        <v>411.99506365904426</v>
      </c>
      <c r="BW212" s="24">
        <f ca="1">Assumptions!J179*Variance!BW214</f>
        <v>412.37536679472959</v>
      </c>
      <c r="BX212" s="24">
        <f ca="1">Assumptions!K179*Variance!BX214</f>
        <v>412.7560209794633</v>
      </c>
      <c r="BY212" s="24">
        <f ca="1">Assumptions!L179*Variance!BY214</f>
        <v>413.13702653729047</v>
      </c>
      <c r="BZ212" s="24">
        <f ca="1">Assumptions!M179*Variance!BZ214</f>
        <v>413.51838379255571</v>
      </c>
      <c r="CA212" s="24">
        <f ca="1">Assumptions!N179*Variance!CA214</f>
        <v>413.90009306990265</v>
      </c>
      <c r="CB212" s="24">
        <f ca="1">Assumptions!O179*Variance!CB214</f>
        <v>414.28215469427494</v>
      </c>
      <c r="CC212" s="24">
        <f ca="1">Assumptions!P179*Variance!CC214</f>
        <v>414.66456899091582</v>
      </c>
      <c r="CD212" s="24">
        <f ca="1">Assumptions!Q179*Variance!CD214</f>
        <v>415.04733628536911</v>
      </c>
      <c r="CE212" s="24">
        <f ca="1">Assumptions!R179*Variance!CE214</f>
        <v>415.43045690347867</v>
      </c>
    </row>
    <row r="213" spans="67:83">
      <c r="BO213" s="25">
        <v>4</v>
      </c>
      <c r="BQ213" s="24" t="s">
        <v>102</v>
      </c>
      <c r="BS213" s="24">
        <f t="shared" ref="BS213:CE213" ca="1" si="61">BS214-BS211-BS212</f>
        <v>436.68934218188332</v>
      </c>
      <c r="BT213" s="24">
        <f t="shared" ca="1" si="61"/>
        <v>437.15140173184795</v>
      </c>
      <c r="BU213" s="24">
        <f t="shared" ca="1" si="61"/>
        <v>437.61270856440751</v>
      </c>
      <c r="BV213" s="24">
        <f t="shared" ca="1" si="61"/>
        <v>438.073285569424</v>
      </c>
      <c r="BW213" s="24">
        <f t="shared" ca="1" si="61"/>
        <v>438.5331551861953</v>
      </c>
      <c r="BX213" s="24">
        <f t="shared" ca="1" si="61"/>
        <v>438.99233941247257</v>
      </c>
      <c r="BY213" s="24">
        <f t="shared" ca="1" si="61"/>
        <v>439.45085981329805</v>
      </c>
      <c r="BZ213" s="24">
        <f t="shared" ca="1" si="61"/>
        <v>439.90873752966615</v>
      </c>
      <c r="CA213" s="24">
        <f t="shared" ca="1" si="61"/>
        <v>440.36599328701089</v>
      </c>
      <c r="CB213" s="24">
        <f t="shared" ca="1" si="61"/>
        <v>440.82264740352377</v>
      </c>
      <c r="CC213" s="24">
        <f t="shared" ca="1" si="61"/>
        <v>441.27871979830542</v>
      </c>
      <c r="CD213" s="24">
        <f t="shared" ca="1" si="61"/>
        <v>441.734229999354</v>
      </c>
      <c r="CE213" s="24">
        <f t="shared" ca="1" si="61"/>
        <v>442.18919715139418</v>
      </c>
    </row>
    <row r="214" spans="67:83">
      <c r="BO214" s="25">
        <v>4</v>
      </c>
      <c r="BQ214" s="24" t="s">
        <v>100</v>
      </c>
      <c r="BS214" s="24">
        <f ca="1">BS186*Assumptions!F178</f>
        <v>874.16224959639703</v>
      </c>
      <c r="BT214" s="24">
        <f ca="1">BT186*Assumptions!G178</f>
        <v>874.96916859602447</v>
      </c>
      <c r="BU214" s="24">
        <f ca="1">BU186*Assumptions!H178</f>
        <v>875.77683244395928</v>
      </c>
      <c r="BV214" s="24">
        <f ca="1">BV186*Assumptions!I178</f>
        <v>876.58524182775375</v>
      </c>
      <c r="BW214" s="24">
        <f ca="1">BW186*Assumptions!J178</f>
        <v>877.3943974355949</v>
      </c>
      <c r="BX214" s="24">
        <f ca="1">BX186*Assumptions!K178</f>
        <v>878.20429995630491</v>
      </c>
      <c r="BY214" s="24">
        <f ca="1">BY186*Assumptions!L178</f>
        <v>879.01495007934147</v>
      </c>
      <c r="BZ214" s="24">
        <f ca="1">BZ186*Assumptions!M178</f>
        <v>879.82634849479939</v>
      </c>
      <c r="CA214" s="24">
        <f ca="1">CA186*Assumptions!N178</f>
        <v>880.63849589340998</v>
      </c>
      <c r="CB214" s="24">
        <f ca="1">CB186*Assumptions!O178</f>
        <v>881.45139296654247</v>
      </c>
      <c r="CC214" s="24">
        <f ca="1">CC186*Assumptions!P178</f>
        <v>882.26504040620398</v>
      </c>
      <c r="CD214" s="24">
        <f ca="1">CD186*Assumptions!Q178</f>
        <v>883.07943890504066</v>
      </c>
      <c r="CE214" s="24">
        <f ca="1">CE186*Assumptions!R178</f>
        <v>883.89458915633759</v>
      </c>
    </row>
  </sheetData>
  <mergeCells count="13">
    <mergeCell ref="AM1:AO1"/>
    <mergeCell ref="AP1:AR1"/>
    <mergeCell ref="AA1:AC1"/>
    <mergeCell ref="AD1:AF1"/>
    <mergeCell ref="AG1:AI1"/>
    <mergeCell ref="AJ1:AL1"/>
    <mergeCell ref="F1:H1"/>
    <mergeCell ref="U1:W1"/>
    <mergeCell ref="X1:Z1"/>
    <mergeCell ref="L1:N1"/>
    <mergeCell ref="I1:K1"/>
    <mergeCell ref="O1:Q1"/>
    <mergeCell ref="R1:T1"/>
  </mergeCells>
  <phoneticPr fontId="0" type="noConversion"/>
  <pageMargins left="0.75" right="0.75" top="1" bottom="1" header="0.5" footer="0.5"/>
  <pageSetup scale="45" fitToWidth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02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18" width="8.7265625" style="24" customWidth="1"/>
    <col min="19" max="16384" width="8.81640625" style="24"/>
  </cols>
  <sheetData>
    <row r="1" spans="1:25" s="79" customFormat="1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  <c r="S1" s="43"/>
      <c r="T1" s="21" t="s">
        <v>6</v>
      </c>
      <c r="U1" s="21" t="s">
        <v>5</v>
      </c>
      <c r="V1" s="43"/>
    </row>
    <row r="2" spans="1:25" s="79" customFormat="1" ht="18" customHeight="1">
      <c r="A2" s="78" t="s">
        <v>112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  <c r="S2" s="43"/>
      <c r="T2" s="22"/>
      <c r="U2" s="22"/>
      <c r="V2" s="43"/>
    </row>
    <row r="3" spans="1:25">
      <c r="A3" s="23" t="s">
        <v>1</v>
      </c>
    </row>
    <row r="4" spans="1:25">
      <c r="B4" s="25">
        <v>1</v>
      </c>
      <c r="C4" s="26" t="s">
        <v>113</v>
      </c>
      <c r="W4" s="24" t="s">
        <v>220</v>
      </c>
      <c r="X4" s="24" t="s">
        <v>219</v>
      </c>
      <c r="Y4" s="24" t="s">
        <v>114</v>
      </c>
    </row>
    <row r="5" spans="1:25">
      <c r="B5" s="25">
        <v>1</v>
      </c>
      <c r="D5" s="24" t="s">
        <v>27</v>
      </c>
      <c r="E5" s="27"/>
      <c r="F5" s="28">
        <f>$T5/13</f>
        <v>2.1538461538461541E-2</v>
      </c>
      <c r="G5" s="28">
        <f t="shared" ref="G5:R5" si="1">$T5/13</f>
        <v>2.1538461538461541E-2</v>
      </c>
      <c r="H5" s="28">
        <f t="shared" si="1"/>
        <v>2.1538461538461541E-2</v>
      </c>
      <c r="I5" s="28">
        <f t="shared" si="1"/>
        <v>2.1538461538461541E-2</v>
      </c>
      <c r="J5" s="28">
        <f t="shared" si="1"/>
        <v>2.1538461538461541E-2</v>
      </c>
      <c r="K5" s="28">
        <f t="shared" si="1"/>
        <v>2.1538461538461541E-2</v>
      </c>
      <c r="L5" s="28">
        <f t="shared" si="1"/>
        <v>2.1538461538461541E-2</v>
      </c>
      <c r="M5" s="28">
        <f t="shared" si="1"/>
        <v>2.1538461538461541E-2</v>
      </c>
      <c r="N5" s="28">
        <f t="shared" si="1"/>
        <v>2.1538461538461541E-2</v>
      </c>
      <c r="O5" s="28">
        <f t="shared" si="1"/>
        <v>2.1538461538461541E-2</v>
      </c>
      <c r="P5" s="28">
        <f t="shared" si="1"/>
        <v>2.1538461538461541E-2</v>
      </c>
      <c r="Q5" s="28">
        <f t="shared" si="1"/>
        <v>2.1538461538461541E-2</v>
      </c>
      <c r="R5" s="28">
        <f t="shared" si="1"/>
        <v>2.1538461538461541E-2</v>
      </c>
      <c r="T5" s="30">
        <v>0.28000000000000003</v>
      </c>
      <c r="U5" s="28">
        <f>SUM($T$176,$T$119,$T$62,$T$5)</f>
        <v>1</v>
      </c>
    </row>
    <row r="6" spans="1:25">
      <c r="B6" s="25">
        <v>1</v>
      </c>
      <c r="D6" s="24" t="s">
        <v>114</v>
      </c>
      <c r="E6" s="27"/>
      <c r="F6" s="28">
        <f t="shared" ref="F6:R6" ca="1" si="2">$T6/13</f>
        <v>8.6153846153846165E-4</v>
      </c>
      <c r="G6" s="28">
        <f t="shared" ca="1" si="2"/>
        <v>8.6153846153846165E-4</v>
      </c>
      <c r="H6" s="28">
        <f t="shared" ca="1" si="2"/>
        <v>8.6153846153846165E-4</v>
      </c>
      <c r="I6" s="28">
        <f t="shared" ca="1" si="2"/>
        <v>8.6153846153846165E-4</v>
      </c>
      <c r="J6" s="28">
        <f t="shared" ca="1" si="2"/>
        <v>8.6153846153846165E-4</v>
      </c>
      <c r="K6" s="28">
        <f t="shared" ca="1" si="2"/>
        <v>8.6153846153846165E-4</v>
      </c>
      <c r="L6" s="28">
        <f t="shared" ca="1" si="2"/>
        <v>8.6153846153846165E-4</v>
      </c>
      <c r="M6" s="28">
        <f t="shared" ca="1" si="2"/>
        <v>8.6153846153846165E-4</v>
      </c>
      <c r="N6" s="28">
        <f t="shared" ca="1" si="2"/>
        <v>8.6153846153846165E-4</v>
      </c>
      <c r="O6" s="28">
        <f t="shared" ca="1" si="2"/>
        <v>8.6153846153846165E-4</v>
      </c>
      <c r="P6" s="28">
        <f t="shared" ca="1" si="2"/>
        <v>8.6153846153846165E-4</v>
      </c>
      <c r="Q6" s="28">
        <f t="shared" ca="1" si="2"/>
        <v>8.6153846153846165E-4</v>
      </c>
      <c r="R6" s="28">
        <f t="shared" ca="1" si="2"/>
        <v>8.6153846153846165E-4</v>
      </c>
      <c r="T6" s="28">
        <f ca="1">U6*T5</f>
        <v>1.1200000000000002E-2</v>
      </c>
      <c r="U6" s="93">
        <f ca="1">OFFSET(Y5,W6,0)</f>
        <v>0.04</v>
      </c>
      <c r="W6" s="94">
        <v>1</v>
      </c>
      <c r="X6" s="24">
        <v>1</v>
      </c>
      <c r="Y6" s="30">
        <v>0.04</v>
      </c>
    </row>
    <row r="7" spans="1:25">
      <c r="B7" s="25">
        <v>1</v>
      </c>
      <c r="D7" s="24" t="s">
        <v>194</v>
      </c>
      <c r="E7" s="29"/>
      <c r="F7" s="30">
        <v>0.8</v>
      </c>
      <c r="G7" s="30">
        <v>0.8</v>
      </c>
      <c r="H7" s="30">
        <v>0.8</v>
      </c>
      <c r="I7" s="30">
        <v>0.8</v>
      </c>
      <c r="J7" s="30">
        <v>0.8</v>
      </c>
      <c r="K7" s="30">
        <v>0.8</v>
      </c>
      <c r="L7" s="30">
        <v>0.8</v>
      </c>
      <c r="M7" s="30">
        <v>0.8</v>
      </c>
      <c r="N7" s="30">
        <v>0.8</v>
      </c>
      <c r="O7" s="30">
        <v>0.8</v>
      </c>
      <c r="P7" s="30">
        <v>0.8</v>
      </c>
      <c r="Q7" s="30">
        <v>0.8</v>
      </c>
      <c r="R7" s="30">
        <v>0.8</v>
      </c>
      <c r="X7" s="24">
        <v>2</v>
      </c>
      <c r="Y7" s="30">
        <v>0.06</v>
      </c>
    </row>
    <row r="8" spans="1:25">
      <c r="B8" s="25">
        <v>1</v>
      </c>
      <c r="D8" s="24" t="s">
        <v>196</v>
      </c>
      <c r="E8" s="29"/>
      <c r="F8" s="30">
        <v>0.5</v>
      </c>
      <c r="G8" s="30">
        <v>0.5</v>
      </c>
      <c r="H8" s="30">
        <v>0.5</v>
      </c>
      <c r="I8" s="30">
        <v>0.5</v>
      </c>
      <c r="J8" s="30">
        <v>0.5</v>
      </c>
      <c r="K8" s="30">
        <v>0.5</v>
      </c>
      <c r="L8" s="30">
        <v>0.5</v>
      </c>
      <c r="M8" s="30">
        <v>0.5</v>
      </c>
      <c r="N8" s="30">
        <v>0.5</v>
      </c>
      <c r="O8" s="30">
        <v>0.5</v>
      </c>
      <c r="P8" s="30">
        <v>0.5</v>
      </c>
      <c r="Q8" s="30">
        <v>0.5</v>
      </c>
      <c r="R8" s="30">
        <v>0.5</v>
      </c>
      <c r="X8" s="24">
        <v>3</v>
      </c>
      <c r="Y8" s="30">
        <v>0.08</v>
      </c>
    </row>
    <row r="9" spans="1:25">
      <c r="B9" s="25">
        <v>1</v>
      </c>
      <c r="D9" s="24" t="s">
        <v>195</v>
      </c>
      <c r="E9" s="31"/>
      <c r="F9" s="30">
        <v>0.14000000000000001</v>
      </c>
      <c r="G9" s="30">
        <v>0.14000000000000001</v>
      </c>
      <c r="H9" s="30">
        <v>0.14000000000000001</v>
      </c>
      <c r="I9" s="30">
        <v>0.14000000000000001</v>
      </c>
      <c r="J9" s="30">
        <v>0.14000000000000001</v>
      </c>
      <c r="K9" s="30">
        <v>0.14000000000000001</v>
      </c>
      <c r="L9" s="30">
        <v>0.14000000000000001</v>
      </c>
      <c r="M9" s="30">
        <v>0.14000000000000001</v>
      </c>
      <c r="N9" s="30">
        <v>0.14000000000000001</v>
      </c>
      <c r="O9" s="30">
        <v>0.14000000000000001</v>
      </c>
      <c r="P9" s="30">
        <v>0.14000000000000001</v>
      </c>
      <c r="Q9" s="30">
        <v>0.14000000000000001</v>
      </c>
      <c r="R9" s="30">
        <v>0.14000000000000001</v>
      </c>
      <c r="X9" s="24">
        <v>4</v>
      </c>
      <c r="Y9" s="30">
        <v>0.1</v>
      </c>
    </row>
    <row r="10" spans="1:25">
      <c r="B10" s="25">
        <v>1</v>
      </c>
      <c r="D10" s="24" t="s">
        <v>115</v>
      </c>
      <c r="E10" s="29"/>
      <c r="F10" s="30">
        <v>0.24</v>
      </c>
      <c r="G10" s="30">
        <v>0.24</v>
      </c>
      <c r="H10" s="30">
        <v>0.24</v>
      </c>
      <c r="I10" s="30">
        <v>0.24</v>
      </c>
      <c r="J10" s="30">
        <v>0.24</v>
      </c>
      <c r="K10" s="30">
        <v>0.24</v>
      </c>
      <c r="L10" s="30">
        <v>0.24</v>
      </c>
      <c r="M10" s="30">
        <v>0.24</v>
      </c>
      <c r="N10" s="30">
        <v>0.24</v>
      </c>
      <c r="O10" s="30">
        <v>0.24</v>
      </c>
      <c r="P10" s="30">
        <v>0.24</v>
      </c>
      <c r="Q10" s="30">
        <v>0.24</v>
      </c>
      <c r="R10" s="30">
        <v>0.24</v>
      </c>
    </row>
    <row r="11" spans="1:25">
      <c r="B11" s="25">
        <v>1</v>
      </c>
      <c r="C11" s="26" t="s">
        <v>162</v>
      </c>
      <c r="E11" s="29"/>
    </row>
    <row r="12" spans="1:25">
      <c r="B12" s="25">
        <v>1</v>
      </c>
      <c r="D12" s="24" t="s">
        <v>197</v>
      </c>
      <c r="E12" s="27"/>
      <c r="F12" s="30">
        <v>0.02</v>
      </c>
      <c r="G12" s="30">
        <v>0.02</v>
      </c>
      <c r="H12" s="30">
        <v>0.02</v>
      </c>
      <c r="I12" s="30">
        <v>0.02</v>
      </c>
      <c r="J12" s="30">
        <v>0.02</v>
      </c>
      <c r="K12" s="30">
        <v>0.02</v>
      </c>
      <c r="L12" s="30">
        <v>0.02</v>
      </c>
      <c r="M12" s="30">
        <v>0.02</v>
      </c>
      <c r="N12" s="30">
        <v>0.02</v>
      </c>
      <c r="O12" s="30">
        <v>0.02</v>
      </c>
      <c r="P12" s="30">
        <v>0.02</v>
      </c>
      <c r="Q12" s="30">
        <v>0.02</v>
      </c>
      <c r="R12" s="30">
        <v>0.02</v>
      </c>
    </row>
    <row r="13" spans="1:25">
      <c r="B13" s="25">
        <v>1</v>
      </c>
      <c r="D13" s="24" t="s">
        <v>198</v>
      </c>
      <c r="E13" s="27"/>
      <c r="F13" s="30">
        <v>0.75</v>
      </c>
      <c r="G13" s="30">
        <v>0.75</v>
      </c>
      <c r="H13" s="30">
        <v>0.75</v>
      </c>
      <c r="I13" s="30">
        <v>0.75</v>
      </c>
      <c r="J13" s="30">
        <v>0.75</v>
      </c>
      <c r="K13" s="30">
        <v>0.75</v>
      </c>
      <c r="L13" s="30">
        <v>0.75</v>
      </c>
      <c r="M13" s="30">
        <v>0.75</v>
      </c>
      <c r="N13" s="30">
        <v>0.75</v>
      </c>
      <c r="O13" s="30">
        <v>0.75</v>
      </c>
      <c r="P13" s="30">
        <v>0.75</v>
      </c>
      <c r="Q13" s="30">
        <v>0.75</v>
      </c>
      <c r="R13" s="30">
        <v>0.75</v>
      </c>
    </row>
    <row r="14" spans="1:25">
      <c r="B14" s="25">
        <v>1</v>
      </c>
      <c r="D14" s="24" t="s">
        <v>199</v>
      </c>
      <c r="E14" s="27"/>
      <c r="F14" s="32">
        <f t="shared" ref="F14:R14" si="3">1-F13</f>
        <v>0.25</v>
      </c>
      <c r="G14" s="32">
        <f t="shared" si="3"/>
        <v>0.25</v>
      </c>
      <c r="H14" s="32">
        <f t="shared" si="3"/>
        <v>0.25</v>
      </c>
      <c r="I14" s="32">
        <f t="shared" si="3"/>
        <v>0.25</v>
      </c>
      <c r="J14" s="32">
        <f t="shared" si="3"/>
        <v>0.25</v>
      </c>
      <c r="K14" s="32">
        <f t="shared" si="3"/>
        <v>0.25</v>
      </c>
      <c r="L14" s="32">
        <f t="shared" si="3"/>
        <v>0.25</v>
      </c>
      <c r="M14" s="32">
        <f t="shared" si="3"/>
        <v>0.25</v>
      </c>
      <c r="N14" s="32">
        <f t="shared" si="3"/>
        <v>0.25</v>
      </c>
      <c r="O14" s="32">
        <f t="shared" si="3"/>
        <v>0.25</v>
      </c>
      <c r="P14" s="32">
        <f t="shared" si="3"/>
        <v>0.25</v>
      </c>
      <c r="Q14" s="32">
        <f t="shared" si="3"/>
        <v>0.25</v>
      </c>
      <c r="R14" s="32">
        <f t="shared" si="3"/>
        <v>0.25</v>
      </c>
    </row>
    <row r="15" spans="1:25">
      <c r="B15" s="25">
        <v>1</v>
      </c>
      <c r="D15" s="24" t="s">
        <v>60</v>
      </c>
      <c r="E15" s="29"/>
      <c r="F15" s="30">
        <v>0.03</v>
      </c>
      <c r="G15" s="30">
        <v>0.03</v>
      </c>
      <c r="H15" s="30">
        <v>0.03</v>
      </c>
      <c r="I15" s="30">
        <v>0.03</v>
      </c>
      <c r="J15" s="30">
        <v>0.03</v>
      </c>
      <c r="K15" s="30">
        <v>0.03</v>
      </c>
      <c r="L15" s="30">
        <v>0.03</v>
      </c>
      <c r="M15" s="30">
        <v>0.03</v>
      </c>
      <c r="N15" s="30">
        <v>0.03</v>
      </c>
      <c r="O15" s="30">
        <v>0.03</v>
      </c>
      <c r="P15" s="30">
        <v>0.03</v>
      </c>
      <c r="Q15" s="30">
        <v>0.03</v>
      </c>
      <c r="R15" s="30">
        <v>0.03</v>
      </c>
    </row>
    <row r="16" spans="1:25">
      <c r="B16" s="25">
        <v>1</v>
      </c>
      <c r="C16" s="26" t="s">
        <v>69</v>
      </c>
      <c r="E16" s="33"/>
    </row>
    <row r="17" spans="2:18">
      <c r="B17" s="25">
        <v>1</v>
      </c>
      <c r="D17" s="24" t="s">
        <v>105</v>
      </c>
      <c r="E17" s="33">
        <f>'Weekly BS'!E7/'Weekly IS'!E5*7</f>
        <v>62.44</v>
      </c>
      <c r="F17" s="34">
        <v>62</v>
      </c>
      <c r="G17" s="34">
        <v>62</v>
      </c>
      <c r="H17" s="34">
        <v>62</v>
      </c>
      <c r="I17" s="34">
        <v>62</v>
      </c>
      <c r="J17" s="34">
        <v>62</v>
      </c>
      <c r="K17" s="34">
        <v>62</v>
      </c>
      <c r="L17" s="34">
        <v>62</v>
      </c>
      <c r="M17" s="34">
        <v>62</v>
      </c>
      <c r="N17" s="34">
        <v>62</v>
      </c>
      <c r="O17" s="34">
        <v>62</v>
      </c>
      <c r="P17" s="34">
        <v>62</v>
      </c>
      <c r="Q17" s="34">
        <v>62</v>
      </c>
      <c r="R17" s="34">
        <v>62</v>
      </c>
    </row>
    <row r="18" spans="2:18">
      <c r="B18" s="25">
        <v>1</v>
      </c>
      <c r="D18" s="24" t="s">
        <v>104</v>
      </c>
      <c r="E18" s="33">
        <f>'Weekly BS'!E8/'Weekly IS'!E6*7</f>
        <v>74.695701357466064</v>
      </c>
      <c r="F18" s="34">
        <v>75</v>
      </c>
      <c r="G18" s="34">
        <v>75</v>
      </c>
      <c r="H18" s="34">
        <v>75</v>
      </c>
      <c r="I18" s="34">
        <v>75</v>
      </c>
      <c r="J18" s="34">
        <v>75</v>
      </c>
      <c r="K18" s="34">
        <v>75</v>
      </c>
      <c r="L18" s="34">
        <v>75</v>
      </c>
      <c r="M18" s="34">
        <v>75</v>
      </c>
      <c r="N18" s="34">
        <v>75</v>
      </c>
      <c r="O18" s="34">
        <v>75</v>
      </c>
      <c r="P18" s="34">
        <v>75</v>
      </c>
      <c r="Q18" s="34">
        <v>75</v>
      </c>
      <c r="R18" s="34">
        <v>75</v>
      </c>
    </row>
    <row r="19" spans="2:18">
      <c r="B19" s="25">
        <v>1</v>
      </c>
      <c r="C19" s="35"/>
      <c r="D19" s="24" t="s">
        <v>106</v>
      </c>
      <c r="E19" s="33">
        <f>'Weekly BS'!E18/'Weekly IS'!E6*7</f>
        <v>77.918552036199088</v>
      </c>
      <c r="F19" s="34">
        <v>78</v>
      </c>
      <c r="G19" s="34">
        <v>78</v>
      </c>
      <c r="H19" s="34">
        <v>78</v>
      </c>
      <c r="I19" s="34">
        <v>78</v>
      </c>
      <c r="J19" s="34">
        <v>78</v>
      </c>
      <c r="K19" s="34">
        <v>78</v>
      </c>
      <c r="L19" s="34">
        <v>78</v>
      </c>
      <c r="M19" s="34">
        <v>78</v>
      </c>
      <c r="N19" s="34">
        <v>78</v>
      </c>
      <c r="O19" s="34">
        <v>78</v>
      </c>
      <c r="P19" s="34">
        <v>78</v>
      </c>
      <c r="Q19" s="34">
        <v>78</v>
      </c>
      <c r="R19" s="34">
        <v>78</v>
      </c>
    </row>
    <row r="20" spans="2:18">
      <c r="B20" s="25">
        <v>1</v>
      </c>
      <c r="C20" s="35"/>
      <c r="D20" s="24" t="s">
        <v>200</v>
      </c>
      <c r="E20" s="33"/>
      <c r="F20" s="30">
        <v>1</v>
      </c>
      <c r="G20" s="30">
        <v>0</v>
      </c>
      <c r="H20" s="30">
        <v>1</v>
      </c>
      <c r="I20" s="30">
        <v>0</v>
      </c>
      <c r="J20" s="30">
        <v>1</v>
      </c>
      <c r="K20" s="30">
        <v>0</v>
      </c>
      <c r="L20" s="30">
        <v>1</v>
      </c>
      <c r="M20" s="30">
        <v>0</v>
      </c>
      <c r="N20" s="30">
        <v>1</v>
      </c>
      <c r="O20" s="30">
        <v>0</v>
      </c>
      <c r="P20" s="30">
        <v>1</v>
      </c>
      <c r="Q20" s="30">
        <v>0</v>
      </c>
      <c r="R20" s="30">
        <v>1</v>
      </c>
    </row>
    <row r="21" spans="2:18">
      <c r="B21" s="25">
        <v>1</v>
      </c>
      <c r="C21" s="35"/>
      <c r="D21" s="24" t="s">
        <v>175</v>
      </c>
      <c r="E21" s="33"/>
      <c r="F21" s="30">
        <v>0</v>
      </c>
      <c r="G21" s="30">
        <v>0.95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</row>
    <row r="22" spans="2:18">
      <c r="B22" s="25">
        <v>1</v>
      </c>
      <c r="C22" s="26" t="s">
        <v>70</v>
      </c>
      <c r="E22" s="33"/>
    </row>
    <row r="23" spans="2:18">
      <c r="B23" s="25">
        <v>1</v>
      </c>
      <c r="C23" s="35"/>
      <c r="D23" s="24" t="s">
        <v>49</v>
      </c>
      <c r="E23" s="36"/>
      <c r="F23" s="30">
        <f t="shared" ref="F23:R23" si="4">4%/52</f>
        <v>7.6923076923076923E-4</v>
      </c>
      <c r="G23" s="30">
        <f t="shared" si="4"/>
        <v>7.6923076923076923E-4</v>
      </c>
      <c r="H23" s="30">
        <f t="shared" si="4"/>
        <v>7.6923076923076923E-4</v>
      </c>
      <c r="I23" s="30">
        <f t="shared" si="4"/>
        <v>7.6923076923076923E-4</v>
      </c>
      <c r="J23" s="30">
        <f t="shared" si="4"/>
        <v>7.6923076923076923E-4</v>
      </c>
      <c r="K23" s="30">
        <f t="shared" si="4"/>
        <v>7.6923076923076923E-4</v>
      </c>
      <c r="L23" s="30">
        <f t="shared" si="4"/>
        <v>7.6923076923076923E-4</v>
      </c>
      <c r="M23" s="30">
        <f t="shared" si="4"/>
        <v>7.6923076923076923E-4</v>
      </c>
      <c r="N23" s="30">
        <f t="shared" si="4"/>
        <v>7.6923076923076923E-4</v>
      </c>
      <c r="O23" s="30">
        <f t="shared" si="4"/>
        <v>7.6923076923076923E-4</v>
      </c>
      <c r="P23" s="30">
        <f t="shared" si="4"/>
        <v>7.6923076923076923E-4</v>
      </c>
      <c r="Q23" s="30">
        <f t="shared" si="4"/>
        <v>7.6923076923076923E-4</v>
      </c>
      <c r="R23" s="30">
        <f t="shared" si="4"/>
        <v>7.6923076923076923E-4</v>
      </c>
    </row>
    <row r="24" spans="2:18">
      <c r="B24" s="25">
        <v>1</v>
      </c>
      <c r="C24" s="35"/>
      <c r="D24" s="24" t="s">
        <v>11</v>
      </c>
      <c r="E24" s="36"/>
      <c r="F24" s="30">
        <f>8%/52</f>
        <v>1.5384615384615385E-3</v>
      </c>
      <c r="G24" s="30">
        <f t="shared" ref="G24:R25" si="5">8%/52</f>
        <v>1.5384615384615385E-3</v>
      </c>
      <c r="H24" s="30">
        <f t="shared" si="5"/>
        <v>1.5384615384615385E-3</v>
      </c>
      <c r="I24" s="30">
        <f t="shared" si="5"/>
        <v>1.5384615384615385E-3</v>
      </c>
      <c r="J24" s="30">
        <f t="shared" si="5"/>
        <v>1.5384615384615385E-3</v>
      </c>
      <c r="K24" s="30">
        <f t="shared" si="5"/>
        <v>1.5384615384615385E-3</v>
      </c>
      <c r="L24" s="30">
        <f t="shared" si="5"/>
        <v>1.5384615384615385E-3</v>
      </c>
      <c r="M24" s="30">
        <f t="shared" si="5"/>
        <v>1.5384615384615385E-3</v>
      </c>
      <c r="N24" s="30">
        <f t="shared" si="5"/>
        <v>1.5384615384615385E-3</v>
      </c>
      <c r="O24" s="30">
        <f t="shared" si="5"/>
        <v>1.5384615384615385E-3</v>
      </c>
      <c r="P24" s="30">
        <f t="shared" si="5"/>
        <v>1.5384615384615385E-3</v>
      </c>
      <c r="Q24" s="30">
        <f t="shared" si="5"/>
        <v>1.5384615384615385E-3</v>
      </c>
      <c r="R24" s="30">
        <f t="shared" si="5"/>
        <v>1.5384615384615385E-3</v>
      </c>
    </row>
    <row r="25" spans="2:18">
      <c r="B25" s="25">
        <v>1</v>
      </c>
      <c r="C25" s="35"/>
      <c r="D25" s="24" t="s">
        <v>13</v>
      </c>
      <c r="E25" s="36"/>
      <c r="F25" s="30">
        <f>8%/52</f>
        <v>1.5384615384615385E-3</v>
      </c>
      <c r="G25" s="30">
        <f t="shared" si="5"/>
        <v>1.5384615384615385E-3</v>
      </c>
      <c r="H25" s="30">
        <f t="shared" si="5"/>
        <v>1.5384615384615385E-3</v>
      </c>
      <c r="I25" s="30">
        <f t="shared" si="5"/>
        <v>1.5384615384615385E-3</v>
      </c>
      <c r="J25" s="30">
        <f t="shared" si="5"/>
        <v>1.5384615384615385E-3</v>
      </c>
      <c r="K25" s="30">
        <f t="shared" si="5"/>
        <v>1.5384615384615385E-3</v>
      </c>
      <c r="L25" s="30">
        <f t="shared" si="5"/>
        <v>1.5384615384615385E-3</v>
      </c>
      <c r="M25" s="30">
        <f t="shared" si="5"/>
        <v>1.5384615384615385E-3</v>
      </c>
      <c r="N25" s="30">
        <f t="shared" si="5"/>
        <v>1.5384615384615385E-3</v>
      </c>
      <c r="O25" s="30">
        <f t="shared" si="5"/>
        <v>1.5384615384615385E-3</v>
      </c>
      <c r="P25" s="30">
        <f t="shared" si="5"/>
        <v>1.5384615384615385E-3</v>
      </c>
      <c r="Q25" s="30">
        <f t="shared" si="5"/>
        <v>1.5384615384615385E-3</v>
      </c>
      <c r="R25" s="30">
        <f t="shared" si="5"/>
        <v>1.5384615384615385E-3</v>
      </c>
    </row>
    <row r="26" spans="2:18">
      <c r="B26" s="25">
        <v>1</v>
      </c>
      <c r="C26" s="35"/>
      <c r="D26" s="24" t="s">
        <v>108</v>
      </c>
      <c r="E26" s="36"/>
      <c r="F26" s="30">
        <f>9%/52</f>
        <v>1.7307692307692306E-3</v>
      </c>
      <c r="G26" s="30">
        <f t="shared" ref="G26:R26" si="6">9%/52</f>
        <v>1.7307692307692306E-3</v>
      </c>
      <c r="H26" s="30">
        <f t="shared" si="6"/>
        <v>1.7307692307692306E-3</v>
      </c>
      <c r="I26" s="30">
        <f t="shared" si="6"/>
        <v>1.7307692307692306E-3</v>
      </c>
      <c r="J26" s="30">
        <f t="shared" si="6"/>
        <v>1.7307692307692306E-3</v>
      </c>
      <c r="K26" s="30">
        <f t="shared" si="6"/>
        <v>1.7307692307692306E-3</v>
      </c>
      <c r="L26" s="30">
        <f t="shared" si="6"/>
        <v>1.7307692307692306E-3</v>
      </c>
      <c r="M26" s="30">
        <f t="shared" si="6"/>
        <v>1.7307692307692306E-3</v>
      </c>
      <c r="N26" s="30">
        <f t="shared" si="6"/>
        <v>1.7307692307692306E-3</v>
      </c>
      <c r="O26" s="30">
        <f t="shared" si="6"/>
        <v>1.7307692307692306E-3</v>
      </c>
      <c r="P26" s="30">
        <f t="shared" si="6"/>
        <v>1.7307692307692306E-3</v>
      </c>
      <c r="Q26" s="30">
        <f t="shared" si="6"/>
        <v>1.7307692307692306E-3</v>
      </c>
      <c r="R26" s="30">
        <f t="shared" si="6"/>
        <v>1.7307692307692306E-3</v>
      </c>
    </row>
    <row r="27" spans="2:18">
      <c r="B27" s="25">
        <v>1</v>
      </c>
      <c r="C27" s="35"/>
      <c r="D27" s="24" t="s">
        <v>12</v>
      </c>
      <c r="E27" s="33"/>
      <c r="F27" s="34">
        <v>200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</row>
    <row r="28" spans="2:18">
      <c r="B28" s="25">
        <v>1</v>
      </c>
      <c r="C28" s="35"/>
      <c r="D28" s="24" t="s">
        <v>14</v>
      </c>
      <c r="E28" s="33"/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</row>
    <row r="29" spans="2:18">
      <c r="B29" s="25">
        <v>1</v>
      </c>
      <c r="C29" s="35"/>
      <c r="D29" s="24" t="s">
        <v>109</v>
      </c>
      <c r="E29" s="33"/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2:18">
      <c r="B30" s="25">
        <v>1</v>
      </c>
      <c r="C30" s="35"/>
      <c r="D30" s="24" t="s">
        <v>0</v>
      </c>
      <c r="E30" s="33"/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</row>
    <row r="31" spans="2:18" s="33" customFormat="1">
      <c r="B31" s="91"/>
      <c r="C31" s="4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2:18">
      <c r="E32" s="80"/>
      <c r="F32" s="55"/>
      <c r="G32" s="55"/>
      <c r="H32" s="55"/>
      <c r="I32" s="55"/>
      <c r="J32" s="55"/>
    </row>
    <row r="33" spans="5:10" hidden="1">
      <c r="E33" s="80"/>
      <c r="F33" s="55"/>
      <c r="G33" s="55"/>
      <c r="H33" s="55"/>
      <c r="I33" s="55"/>
      <c r="J33" s="55"/>
    </row>
    <row r="34" spans="5:10" hidden="1">
      <c r="E34" s="80"/>
      <c r="F34" s="55"/>
      <c r="G34" s="55"/>
      <c r="H34" s="55"/>
      <c r="I34" s="55"/>
      <c r="J34" s="55"/>
    </row>
    <row r="35" spans="5:10" hidden="1">
      <c r="E35" s="80"/>
      <c r="F35" s="55"/>
      <c r="G35" s="55"/>
      <c r="H35" s="55"/>
      <c r="I35" s="55"/>
      <c r="J35" s="55"/>
    </row>
    <row r="36" spans="5:10" hidden="1">
      <c r="E36" s="80"/>
      <c r="F36" s="55"/>
      <c r="G36" s="55"/>
      <c r="H36" s="55"/>
      <c r="I36" s="55"/>
      <c r="J36" s="55"/>
    </row>
    <row r="37" spans="5:10" hidden="1">
      <c r="E37" s="80"/>
      <c r="F37" s="55"/>
      <c r="G37" s="55"/>
      <c r="H37" s="55"/>
      <c r="I37" s="55"/>
      <c r="J37" s="55"/>
    </row>
    <row r="38" spans="5:10" hidden="1">
      <c r="E38" s="80"/>
      <c r="F38" s="55"/>
      <c r="G38" s="55"/>
      <c r="H38" s="55"/>
      <c r="I38" s="55"/>
      <c r="J38" s="55"/>
    </row>
    <row r="39" spans="5:10" hidden="1">
      <c r="E39" s="80"/>
      <c r="F39" s="55"/>
      <c r="G39" s="55"/>
      <c r="H39" s="55"/>
      <c r="I39" s="55"/>
      <c r="J39" s="55"/>
    </row>
    <row r="40" spans="5:10" hidden="1">
      <c r="E40" s="80"/>
      <c r="F40" s="55"/>
      <c r="G40" s="55"/>
      <c r="H40" s="55"/>
      <c r="I40" s="55"/>
      <c r="J40" s="55"/>
    </row>
    <row r="41" spans="5:10" hidden="1">
      <c r="E41" s="80"/>
      <c r="F41" s="55"/>
      <c r="G41" s="55"/>
      <c r="H41" s="55"/>
      <c r="I41" s="55"/>
      <c r="J41" s="55"/>
    </row>
    <row r="42" spans="5:10" hidden="1">
      <c r="E42" s="80"/>
      <c r="F42" s="55"/>
      <c r="G42" s="55"/>
      <c r="H42" s="55"/>
      <c r="I42" s="55"/>
      <c r="J42" s="55"/>
    </row>
    <row r="43" spans="5:10" hidden="1">
      <c r="E43" s="80"/>
      <c r="F43" s="55"/>
      <c r="G43" s="55"/>
      <c r="H43" s="55"/>
      <c r="I43" s="55"/>
      <c r="J43" s="55"/>
    </row>
    <row r="44" spans="5:10" hidden="1">
      <c r="E44" s="80"/>
      <c r="F44" s="55"/>
      <c r="G44" s="55"/>
      <c r="H44" s="55"/>
      <c r="I44" s="55"/>
      <c r="J44" s="55"/>
    </row>
    <row r="45" spans="5:10" hidden="1">
      <c r="E45" s="80"/>
      <c r="F45" s="55"/>
      <c r="G45" s="55"/>
      <c r="H45" s="55"/>
      <c r="I45" s="55"/>
      <c r="J45" s="55"/>
    </row>
    <row r="46" spans="5:10" hidden="1">
      <c r="E46" s="80"/>
      <c r="F46" s="55"/>
      <c r="G46" s="55"/>
      <c r="H46" s="55"/>
      <c r="I46" s="55"/>
      <c r="J46" s="55"/>
    </row>
    <row r="47" spans="5:10" hidden="1">
      <c r="E47" s="80"/>
      <c r="F47" s="55"/>
      <c r="G47" s="55"/>
      <c r="H47" s="55"/>
      <c r="I47" s="55"/>
      <c r="J47" s="55"/>
    </row>
    <row r="48" spans="5:10" hidden="1">
      <c r="E48" s="80"/>
      <c r="F48" s="55"/>
      <c r="G48" s="55"/>
      <c r="H48" s="55"/>
      <c r="I48" s="55"/>
      <c r="J48" s="55"/>
    </row>
    <row r="49" spans="1:21" hidden="1">
      <c r="E49" s="80"/>
      <c r="F49" s="55"/>
      <c r="G49" s="55"/>
      <c r="H49" s="55"/>
      <c r="I49" s="55"/>
      <c r="J49" s="55"/>
    </row>
    <row r="50" spans="1:21" hidden="1">
      <c r="E50" s="80"/>
      <c r="F50" s="55"/>
      <c r="G50" s="55"/>
      <c r="H50" s="55"/>
      <c r="I50" s="55"/>
      <c r="J50" s="55"/>
    </row>
    <row r="51" spans="1:21" hidden="1">
      <c r="E51" s="80"/>
      <c r="F51" s="55"/>
      <c r="G51" s="55"/>
      <c r="H51" s="55"/>
      <c r="I51" s="55"/>
      <c r="J51" s="55"/>
    </row>
    <row r="52" spans="1:21" hidden="1">
      <c r="E52" s="80"/>
      <c r="F52" s="55"/>
      <c r="G52" s="55"/>
      <c r="H52" s="55"/>
      <c r="I52" s="55"/>
      <c r="J52" s="55"/>
    </row>
    <row r="53" spans="1:21" hidden="1">
      <c r="E53" s="80"/>
      <c r="F53" s="55"/>
      <c r="G53" s="55"/>
      <c r="H53" s="55"/>
      <c r="I53" s="55"/>
      <c r="J53" s="55"/>
    </row>
    <row r="54" spans="1:21" hidden="1">
      <c r="E54" s="80"/>
      <c r="F54" s="55"/>
      <c r="G54" s="55"/>
      <c r="H54" s="55"/>
      <c r="I54" s="55"/>
      <c r="J54" s="55"/>
    </row>
    <row r="55" spans="1:21" hidden="1">
      <c r="E55" s="80"/>
      <c r="F55" s="55"/>
      <c r="G55" s="55"/>
      <c r="H55" s="55"/>
      <c r="I55" s="55"/>
      <c r="J55" s="55"/>
    </row>
    <row r="56" spans="1:21" hidden="1">
      <c r="E56" s="80"/>
      <c r="F56" s="55"/>
      <c r="G56" s="55"/>
      <c r="H56" s="55"/>
      <c r="I56" s="55"/>
      <c r="J56" s="55"/>
    </row>
    <row r="57" spans="1:21" hidden="1">
      <c r="E57" s="80"/>
      <c r="F57" s="55"/>
      <c r="G57" s="55"/>
      <c r="H57" s="55"/>
      <c r="I57" s="55"/>
      <c r="J57" s="55"/>
    </row>
    <row r="58" spans="1:21" hidden="1">
      <c r="E58" s="80"/>
      <c r="F58" s="55"/>
      <c r="G58" s="55"/>
      <c r="H58" s="55"/>
      <c r="I58" s="55"/>
      <c r="J58" s="55"/>
    </row>
    <row r="59" spans="1:21" hidden="1">
      <c r="E59" s="80"/>
      <c r="F59" s="55"/>
      <c r="G59" s="55"/>
      <c r="H59" s="55"/>
      <c r="I59" s="55"/>
      <c r="J59" s="55"/>
    </row>
    <row r="60" spans="1:21">
      <c r="A60" s="23" t="s">
        <v>2</v>
      </c>
    </row>
    <row r="61" spans="1:21">
      <c r="B61" s="25">
        <v>2</v>
      </c>
      <c r="C61" s="26" t="s">
        <v>113</v>
      </c>
    </row>
    <row r="62" spans="1:21">
      <c r="B62" s="25">
        <v>2</v>
      </c>
      <c r="D62" s="24" t="s">
        <v>27</v>
      </c>
      <c r="E62" s="27"/>
      <c r="F62" s="28">
        <f>$T62/13</f>
        <v>1.6923076923076923E-2</v>
      </c>
      <c r="G62" s="28">
        <f t="shared" ref="G62:R62" si="7">$T62/13</f>
        <v>1.6923076923076923E-2</v>
      </c>
      <c r="H62" s="28">
        <f t="shared" si="7"/>
        <v>1.6923076923076923E-2</v>
      </c>
      <c r="I62" s="28">
        <f t="shared" si="7"/>
        <v>1.6923076923076923E-2</v>
      </c>
      <c r="J62" s="28">
        <f t="shared" si="7"/>
        <v>1.6923076923076923E-2</v>
      </c>
      <c r="K62" s="28">
        <f t="shared" si="7"/>
        <v>1.6923076923076923E-2</v>
      </c>
      <c r="L62" s="28">
        <f t="shared" si="7"/>
        <v>1.6923076923076923E-2</v>
      </c>
      <c r="M62" s="28">
        <f t="shared" si="7"/>
        <v>1.6923076923076923E-2</v>
      </c>
      <c r="N62" s="28">
        <f t="shared" si="7"/>
        <v>1.6923076923076923E-2</v>
      </c>
      <c r="O62" s="28">
        <f t="shared" si="7"/>
        <v>1.6923076923076923E-2</v>
      </c>
      <c r="P62" s="28">
        <f t="shared" si="7"/>
        <v>1.6923076923076923E-2</v>
      </c>
      <c r="Q62" s="28">
        <f t="shared" si="7"/>
        <v>1.6923076923076923E-2</v>
      </c>
      <c r="R62" s="28">
        <f t="shared" si="7"/>
        <v>1.6923076923076923E-2</v>
      </c>
      <c r="T62" s="30">
        <v>0.22</v>
      </c>
      <c r="U62" s="28">
        <f>SUM($T$176,$T$119,$T$62,$T$5)</f>
        <v>1</v>
      </c>
    </row>
    <row r="63" spans="1:21">
      <c r="B63" s="25">
        <v>1</v>
      </c>
      <c r="D63" s="24" t="s">
        <v>114</v>
      </c>
      <c r="E63" s="27"/>
      <c r="F63" s="28">
        <f ca="1">$T63/13</f>
        <v>6.7692307692307691E-4</v>
      </c>
      <c r="G63" s="28">
        <f t="shared" ref="G63:R63" ca="1" si="8">$T63/13</f>
        <v>6.7692307692307691E-4</v>
      </c>
      <c r="H63" s="28">
        <f t="shared" ca="1" si="8"/>
        <v>6.7692307692307691E-4</v>
      </c>
      <c r="I63" s="28">
        <f t="shared" ca="1" si="8"/>
        <v>6.7692307692307691E-4</v>
      </c>
      <c r="J63" s="28">
        <f t="shared" ca="1" si="8"/>
        <v>6.7692307692307691E-4</v>
      </c>
      <c r="K63" s="28">
        <f t="shared" ca="1" si="8"/>
        <v>6.7692307692307691E-4</v>
      </c>
      <c r="L63" s="28">
        <f t="shared" ca="1" si="8"/>
        <v>6.7692307692307691E-4</v>
      </c>
      <c r="M63" s="28">
        <f t="shared" ca="1" si="8"/>
        <v>6.7692307692307691E-4</v>
      </c>
      <c r="N63" s="28">
        <f t="shared" ca="1" si="8"/>
        <v>6.7692307692307691E-4</v>
      </c>
      <c r="O63" s="28">
        <f t="shared" ca="1" si="8"/>
        <v>6.7692307692307691E-4</v>
      </c>
      <c r="P63" s="28">
        <f t="shared" ca="1" si="8"/>
        <v>6.7692307692307691E-4</v>
      </c>
      <c r="Q63" s="28">
        <f t="shared" ca="1" si="8"/>
        <v>6.7692307692307691E-4</v>
      </c>
      <c r="R63" s="28">
        <f t="shared" ca="1" si="8"/>
        <v>6.7692307692307691E-4</v>
      </c>
      <c r="T63" s="28">
        <f ca="1">U63*T62</f>
        <v>8.8000000000000005E-3</v>
      </c>
      <c r="U63" s="28">
        <f ca="1">$U$6</f>
        <v>0.04</v>
      </c>
    </row>
    <row r="64" spans="1:21">
      <c r="B64" s="25">
        <v>2</v>
      </c>
      <c r="D64" s="24" t="s">
        <v>194</v>
      </c>
      <c r="E64" s="29"/>
      <c r="F64" s="30">
        <v>0.8</v>
      </c>
      <c r="G64" s="30">
        <v>0.8</v>
      </c>
      <c r="H64" s="30">
        <v>0.8</v>
      </c>
      <c r="I64" s="30">
        <v>0.8</v>
      </c>
      <c r="J64" s="30">
        <v>0.8</v>
      </c>
      <c r="K64" s="30">
        <v>0.8</v>
      </c>
      <c r="L64" s="30">
        <v>0.8</v>
      </c>
      <c r="M64" s="30">
        <v>0.8</v>
      </c>
      <c r="N64" s="30">
        <v>0.8</v>
      </c>
      <c r="O64" s="30">
        <v>0.8</v>
      </c>
      <c r="P64" s="30">
        <v>0.8</v>
      </c>
      <c r="Q64" s="30">
        <v>0.8</v>
      </c>
      <c r="R64" s="30">
        <v>0.8</v>
      </c>
    </row>
    <row r="65" spans="2:18">
      <c r="B65" s="25">
        <v>2</v>
      </c>
      <c r="D65" s="24" t="s">
        <v>196</v>
      </c>
      <c r="E65" s="29"/>
      <c r="F65" s="30">
        <v>0.48</v>
      </c>
      <c r="G65" s="30">
        <v>0.48</v>
      </c>
      <c r="H65" s="30">
        <v>0.48</v>
      </c>
      <c r="I65" s="30">
        <v>0.48</v>
      </c>
      <c r="J65" s="30">
        <v>0.48</v>
      </c>
      <c r="K65" s="30">
        <v>0.48</v>
      </c>
      <c r="L65" s="30">
        <v>0.48</v>
      </c>
      <c r="M65" s="30">
        <v>0.48</v>
      </c>
      <c r="N65" s="30">
        <v>0.48</v>
      </c>
      <c r="O65" s="30">
        <v>0.48</v>
      </c>
      <c r="P65" s="30">
        <v>0.48</v>
      </c>
      <c r="Q65" s="30">
        <v>0.48</v>
      </c>
      <c r="R65" s="30">
        <v>0.48</v>
      </c>
    </row>
    <row r="66" spans="2:18">
      <c r="B66" s="25">
        <v>2</v>
      </c>
      <c r="D66" s="24" t="s">
        <v>195</v>
      </c>
      <c r="E66" s="31"/>
      <c r="F66" s="30">
        <v>0.12</v>
      </c>
      <c r="G66" s="30">
        <v>0.12</v>
      </c>
      <c r="H66" s="30">
        <v>0.12</v>
      </c>
      <c r="I66" s="30">
        <v>0.12</v>
      </c>
      <c r="J66" s="30">
        <v>0.12</v>
      </c>
      <c r="K66" s="30">
        <v>0.12</v>
      </c>
      <c r="L66" s="30">
        <v>0.12</v>
      </c>
      <c r="M66" s="30">
        <v>0.12</v>
      </c>
      <c r="N66" s="30">
        <v>0.12</v>
      </c>
      <c r="O66" s="30">
        <v>0.12</v>
      </c>
      <c r="P66" s="30">
        <v>0.12</v>
      </c>
      <c r="Q66" s="30">
        <v>0.12</v>
      </c>
      <c r="R66" s="30">
        <v>0.12</v>
      </c>
    </row>
    <row r="67" spans="2:18">
      <c r="B67" s="25">
        <v>2</v>
      </c>
      <c r="D67" s="24" t="s">
        <v>115</v>
      </c>
      <c r="E67" s="29"/>
      <c r="F67" s="30">
        <v>0.24</v>
      </c>
      <c r="G67" s="30">
        <v>0.24</v>
      </c>
      <c r="H67" s="30">
        <v>0.24</v>
      </c>
      <c r="I67" s="30">
        <v>0.24</v>
      </c>
      <c r="J67" s="30">
        <v>0.24</v>
      </c>
      <c r="K67" s="30">
        <v>0.24</v>
      </c>
      <c r="L67" s="30">
        <v>0.24</v>
      </c>
      <c r="M67" s="30">
        <v>0.24</v>
      </c>
      <c r="N67" s="30">
        <v>0.24</v>
      </c>
      <c r="O67" s="30">
        <v>0.24</v>
      </c>
      <c r="P67" s="30">
        <v>0.24</v>
      </c>
      <c r="Q67" s="30">
        <v>0.24</v>
      </c>
      <c r="R67" s="30">
        <v>0.24</v>
      </c>
    </row>
    <row r="68" spans="2:18">
      <c r="B68" s="25">
        <v>2</v>
      </c>
      <c r="C68" s="26" t="s">
        <v>162</v>
      </c>
      <c r="E68" s="29"/>
    </row>
    <row r="69" spans="2:18">
      <c r="B69" s="25">
        <v>2</v>
      </c>
      <c r="D69" s="24" t="s">
        <v>197</v>
      </c>
      <c r="E69" s="27"/>
      <c r="F69" s="30">
        <v>0.02</v>
      </c>
      <c r="G69" s="30">
        <v>0.02</v>
      </c>
      <c r="H69" s="30">
        <v>0.02</v>
      </c>
      <c r="I69" s="30">
        <v>0.02</v>
      </c>
      <c r="J69" s="30">
        <v>0.02</v>
      </c>
      <c r="K69" s="30">
        <v>0.02</v>
      </c>
      <c r="L69" s="30">
        <v>0.02</v>
      </c>
      <c r="M69" s="30">
        <v>0.02</v>
      </c>
      <c r="N69" s="30">
        <v>0.02</v>
      </c>
      <c r="O69" s="30">
        <v>0.02</v>
      </c>
      <c r="P69" s="30">
        <v>0.02</v>
      </c>
      <c r="Q69" s="30">
        <v>0.02</v>
      </c>
      <c r="R69" s="30">
        <v>0.02</v>
      </c>
    </row>
    <row r="70" spans="2:18">
      <c r="B70" s="25">
        <v>2</v>
      </c>
      <c r="D70" s="24" t="s">
        <v>198</v>
      </c>
      <c r="E70" s="27"/>
      <c r="F70" s="30">
        <v>0.75</v>
      </c>
      <c r="G70" s="30">
        <v>0.75</v>
      </c>
      <c r="H70" s="30">
        <v>0.75</v>
      </c>
      <c r="I70" s="30">
        <v>0.75</v>
      </c>
      <c r="J70" s="30">
        <v>0.75</v>
      </c>
      <c r="K70" s="30">
        <v>0.75</v>
      </c>
      <c r="L70" s="30">
        <v>0.75</v>
      </c>
      <c r="M70" s="30">
        <v>0.75</v>
      </c>
      <c r="N70" s="30">
        <v>0.75</v>
      </c>
      <c r="O70" s="30">
        <v>0.75</v>
      </c>
      <c r="P70" s="30">
        <v>0.75</v>
      </c>
      <c r="Q70" s="30">
        <v>0.75</v>
      </c>
      <c r="R70" s="30">
        <v>0.75</v>
      </c>
    </row>
    <row r="71" spans="2:18">
      <c r="B71" s="25">
        <v>2</v>
      </c>
      <c r="D71" s="24" t="s">
        <v>199</v>
      </c>
      <c r="E71" s="27"/>
      <c r="F71" s="32">
        <f t="shared" ref="F71:R71" si="9">1-F70</f>
        <v>0.25</v>
      </c>
      <c r="G71" s="32">
        <f t="shared" si="9"/>
        <v>0.25</v>
      </c>
      <c r="H71" s="32">
        <f t="shared" si="9"/>
        <v>0.25</v>
      </c>
      <c r="I71" s="32">
        <f t="shared" si="9"/>
        <v>0.25</v>
      </c>
      <c r="J71" s="32">
        <f t="shared" si="9"/>
        <v>0.25</v>
      </c>
      <c r="K71" s="32">
        <f t="shared" si="9"/>
        <v>0.25</v>
      </c>
      <c r="L71" s="32">
        <f t="shared" si="9"/>
        <v>0.25</v>
      </c>
      <c r="M71" s="32">
        <f t="shared" si="9"/>
        <v>0.25</v>
      </c>
      <c r="N71" s="32">
        <f t="shared" si="9"/>
        <v>0.25</v>
      </c>
      <c r="O71" s="32">
        <f t="shared" si="9"/>
        <v>0.25</v>
      </c>
      <c r="P71" s="32">
        <f t="shared" si="9"/>
        <v>0.25</v>
      </c>
      <c r="Q71" s="32">
        <f t="shared" si="9"/>
        <v>0.25</v>
      </c>
      <c r="R71" s="32">
        <f t="shared" si="9"/>
        <v>0.25</v>
      </c>
    </row>
    <row r="72" spans="2:18">
      <c r="B72" s="25">
        <v>2</v>
      </c>
      <c r="D72" s="24" t="s">
        <v>60</v>
      </c>
      <c r="E72" s="29"/>
      <c r="F72" s="30">
        <v>0.03</v>
      </c>
      <c r="G72" s="30">
        <v>0.03</v>
      </c>
      <c r="H72" s="30">
        <v>0.03</v>
      </c>
      <c r="I72" s="30">
        <v>0.03</v>
      </c>
      <c r="J72" s="30">
        <v>0.03</v>
      </c>
      <c r="K72" s="30">
        <v>0.03</v>
      </c>
      <c r="L72" s="30">
        <v>0.03</v>
      </c>
      <c r="M72" s="30">
        <v>0.03</v>
      </c>
      <c r="N72" s="30">
        <v>0.03</v>
      </c>
      <c r="O72" s="30">
        <v>0.03</v>
      </c>
      <c r="P72" s="30">
        <v>0.03</v>
      </c>
      <c r="Q72" s="30">
        <v>0.03</v>
      </c>
      <c r="R72" s="30">
        <v>0.03</v>
      </c>
    </row>
    <row r="73" spans="2:18">
      <c r="B73" s="25">
        <v>2</v>
      </c>
      <c r="C73" s="26" t="s">
        <v>69</v>
      </c>
      <c r="E73" s="33"/>
    </row>
    <row r="74" spans="2:18">
      <c r="B74" s="25">
        <v>2</v>
      </c>
      <c r="D74" s="24" t="s">
        <v>105</v>
      </c>
      <c r="E74" s="33">
        <f ca="1">'Weekly BS'!E64/'Weekly IS'!E62*7</f>
        <v>61.761927345654954</v>
      </c>
      <c r="F74" s="34">
        <v>62</v>
      </c>
      <c r="G74" s="34">
        <v>62</v>
      </c>
      <c r="H74" s="34">
        <v>62</v>
      </c>
      <c r="I74" s="34">
        <v>62</v>
      </c>
      <c r="J74" s="34">
        <v>62</v>
      </c>
      <c r="K74" s="34">
        <v>62</v>
      </c>
      <c r="L74" s="34">
        <v>62</v>
      </c>
      <c r="M74" s="34">
        <v>62</v>
      </c>
      <c r="N74" s="34">
        <v>62</v>
      </c>
      <c r="O74" s="34">
        <v>62</v>
      </c>
      <c r="P74" s="34">
        <v>62</v>
      </c>
      <c r="Q74" s="34">
        <v>62</v>
      </c>
      <c r="R74" s="34">
        <v>62</v>
      </c>
    </row>
    <row r="75" spans="2:18">
      <c r="B75" s="25">
        <v>2</v>
      </c>
      <c r="D75" s="24" t="s">
        <v>104</v>
      </c>
      <c r="E75" s="33">
        <f ca="1">'Weekly BS'!E65/'Weekly IS'!E63*7</f>
        <v>75</v>
      </c>
      <c r="F75" s="34">
        <v>75</v>
      </c>
      <c r="G75" s="34">
        <v>75</v>
      </c>
      <c r="H75" s="34">
        <v>75</v>
      </c>
      <c r="I75" s="34">
        <v>75</v>
      </c>
      <c r="J75" s="34">
        <v>75</v>
      </c>
      <c r="K75" s="34">
        <v>75</v>
      </c>
      <c r="L75" s="34">
        <v>75</v>
      </c>
      <c r="M75" s="34">
        <v>75</v>
      </c>
      <c r="N75" s="34">
        <v>75</v>
      </c>
      <c r="O75" s="34">
        <v>75</v>
      </c>
      <c r="P75" s="34">
        <v>75</v>
      </c>
      <c r="Q75" s="34">
        <v>75</v>
      </c>
      <c r="R75" s="34">
        <v>75</v>
      </c>
    </row>
    <row r="76" spans="2:18">
      <c r="B76" s="25">
        <v>2</v>
      </c>
      <c r="C76" s="35"/>
      <c r="D76" s="24" t="s">
        <v>106</v>
      </c>
      <c r="E76" s="33">
        <f ca="1">'Weekly BS'!E75/'Weekly IS'!E63*7</f>
        <v>48.868740245165384</v>
      </c>
      <c r="F76" s="34">
        <v>78</v>
      </c>
      <c r="G76" s="34">
        <v>78</v>
      </c>
      <c r="H76" s="34">
        <v>78</v>
      </c>
      <c r="I76" s="34">
        <v>78</v>
      </c>
      <c r="J76" s="34">
        <v>78</v>
      </c>
      <c r="K76" s="34">
        <v>78</v>
      </c>
      <c r="L76" s="34">
        <v>78</v>
      </c>
      <c r="M76" s="34">
        <v>78</v>
      </c>
      <c r="N76" s="34">
        <v>78</v>
      </c>
      <c r="O76" s="34">
        <v>78</v>
      </c>
      <c r="P76" s="34">
        <v>78</v>
      </c>
      <c r="Q76" s="34">
        <v>78</v>
      </c>
      <c r="R76" s="34">
        <v>78</v>
      </c>
    </row>
    <row r="77" spans="2:18">
      <c r="B77" s="25">
        <v>2</v>
      </c>
      <c r="C77" s="35"/>
      <c r="D77" s="24" t="s">
        <v>200</v>
      </c>
      <c r="E77" s="33"/>
      <c r="F77" s="30">
        <v>0</v>
      </c>
      <c r="G77" s="30">
        <v>1</v>
      </c>
      <c r="H77" s="30">
        <v>0</v>
      </c>
      <c r="I77" s="30">
        <v>1</v>
      </c>
      <c r="J77" s="30">
        <v>0</v>
      </c>
      <c r="K77" s="30">
        <v>1</v>
      </c>
      <c r="L77" s="30">
        <v>0</v>
      </c>
      <c r="M77" s="30">
        <v>1</v>
      </c>
      <c r="N77" s="30">
        <v>0</v>
      </c>
      <c r="O77" s="30">
        <v>1</v>
      </c>
      <c r="P77" s="30">
        <v>0</v>
      </c>
      <c r="Q77" s="30">
        <v>1</v>
      </c>
      <c r="R77" s="30">
        <v>0</v>
      </c>
    </row>
    <row r="78" spans="2:18">
      <c r="B78" s="25">
        <v>2</v>
      </c>
      <c r="C78" s="35"/>
      <c r="D78" s="24" t="s">
        <v>175</v>
      </c>
      <c r="E78" s="33"/>
      <c r="F78" s="30">
        <v>0</v>
      </c>
      <c r="G78" s="30">
        <v>0.95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</row>
    <row r="79" spans="2:18">
      <c r="B79" s="25">
        <v>2</v>
      </c>
      <c r="C79" s="26" t="s">
        <v>70</v>
      </c>
      <c r="E79" s="33"/>
    </row>
    <row r="80" spans="2:18">
      <c r="B80" s="25">
        <v>2</v>
      </c>
      <c r="C80" s="35"/>
      <c r="D80" s="24" t="s">
        <v>49</v>
      </c>
      <c r="E80" s="36"/>
      <c r="F80" s="30">
        <f>4%/52</f>
        <v>7.6923076923076923E-4</v>
      </c>
      <c r="G80" s="30">
        <f t="shared" ref="G80:R80" si="10">4%/52</f>
        <v>7.6923076923076923E-4</v>
      </c>
      <c r="H80" s="30">
        <f t="shared" si="10"/>
        <v>7.6923076923076923E-4</v>
      </c>
      <c r="I80" s="30">
        <f t="shared" si="10"/>
        <v>7.6923076923076923E-4</v>
      </c>
      <c r="J80" s="30">
        <f t="shared" si="10"/>
        <v>7.6923076923076923E-4</v>
      </c>
      <c r="K80" s="30">
        <f t="shared" si="10"/>
        <v>7.6923076923076923E-4</v>
      </c>
      <c r="L80" s="30">
        <f t="shared" si="10"/>
        <v>7.6923076923076923E-4</v>
      </c>
      <c r="M80" s="30">
        <f t="shared" si="10"/>
        <v>7.6923076923076923E-4</v>
      </c>
      <c r="N80" s="30">
        <f t="shared" si="10"/>
        <v>7.6923076923076923E-4</v>
      </c>
      <c r="O80" s="30">
        <f t="shared" si="10"/>
        <v>7.6923076923076923E-4</v>
      </c>
      <c r="P80" s="30">
        <f t="shared" si="10"/>
        <v>7.6923076923076923E-4</v>
      </c>
      <c r="Q80" s="30">
        <f t="shared" si="10"/>
        <v>7.6923076923076923E-4</v>
      </c>
      <c r="R80" s="30">
        <f t="shared" si="10"/>
        <v>7.6923076923076923E-4</v>
      </c>
    </row>
    <row r="81" spans="2:18">
      <c r="B81" s="25">
        <v>2</v>
      </c>
      <c r="C81" s="35"/>
      <c r="D81" s="24" t="s">
        <v>11</v>
      </c>
      <c r="E81" s="36"/>
      <c r="F81" s="30">
        <f>8%/52</f>
        <v>1.5384615384615385E-3</v>
      </c>
      <c r="G81" s="30">
        <f t="shared" ref="G81:R82" si="11">8%/52</f>
        <v>1.5384615384615385E-3</v>
      </c>
      <c r="H81" s="30">
        <f t="shared" si="11"/>
        <v>1.5384615384615385E-3</v>
      </c>
      <c r="I81" s="30">
        <f t="shared" si="11"/>
        <v>1.5384615384615385E-3</v>
      </c>
      <c r="J81" s="30">
        <f t="shared" si="11"/>
        <v>1.5384615384615385E-3</v>
      </c>
      <c r="K81" s="30">
        <f t="shared" si="11"/>
        <v>1.5384615384615385E-3</v>
      </c>
      <c r="L81" s="30">
        <f t="shared" si="11"/>
        <v>1.5384615384615385E-3</v>
      </c>
      <c r="M81" s="30">
        <f t="shared" si="11"/>
        <v>1.5384615384615385E-3</v>
      </c>
      <c r="N81" s="30">
        <f t="shared" si="11"/>
        <v>1.5384615384615385E-3</v>
      </c>
      <c r="O81" s="30">
        <f t="shared" si="11"/>
        <v>1.5384615384615385E-3</v>
      </c>
      <c r="P81" s="30">
        <f t="shared" si="11"/>
        <v>1.5384615384615385E-3</v>
      </c>
      <c r="Q81" s="30">
        <f t="shared" si="11"/>
        <v>1.5384615384615385E-3</v>
      </c>
      <c r="R81" s="30">
        <f t="shared" si="11"/>
        <v>1.5384615384615385E-3</v>
      </c>
    </row>
    <row r="82" spans="2:18">
      <c r="B82" s="25">
        <v>2</v>
      </c>
      <c r="C82" s="35"/>
      <c r="D82" s="24" t="s">
        <v>13</v>
      </c>
      <c r="E82" s="36"/>
      <c r="F82" s="30">
        <f>8%/52</f>
        <v>1.5384615384615385E-3</v>
      </c>
      <c r="G82" s="30">
        <f t="shared" si="11"/>
        <v>1.5384615384615385E-3</v>
      </c>
      <c r="H82" s="30">
        <f t="shared" si="11"/>
        <v>1.5384615384615385E-3</v>
      </c>
      <c r="I82" s="30">
        <f t="shared" si="11"/>
        <v>1.5384615384615385E-3</v>
      </c>
      <c r="J82" s="30">
        <f t="shared" si="11"/>
        <v>1.5384615384615385E-3</v>
      </c>
      <c r="K82" s="30">
        <f t="shared" si="11"/>
        <v>1.5384615384615385E-3</v>
      </c>
      <c r="L82" s="30">
        <f t="shared" si="11"/>
        <v>1.5384615384615385E-3</v>
      </c>
      <c r="M82" s="30">
        <f t="shared" si="11"/>
        <v>1.5384615384615385E-3</v>
      </c>
      <c r="N82" s="30">
        <f t="shared" si="11"/>
        <v>1.5384615384615385E-3</v>
      </c>
      <c r="O82" s="30">
        <f t="shared" si="11"/>
        <v>1.5384615384615385E-3</v>
      </c>
      <c r="P82" s="30">
        <f t="shared" si="11"/>
        <v>1.5384615384615385E-3</v>
      </c>
      <c r="Q82" s="30">
        <f t="shared" si="11"/>
        <v>1.5384615384615385E-3</v>
      </c>
      <c r="R82" s="30">
        <f t="shared" si="11"/>
        <v>1.5384615384615385E-3</v>
      </c>
    </row>
    <row r="83" spans="2:18">
      <c r="B83" s="25">
        <v>2</v>
      </c>
      <c r="C83" s="35"/>
      <c r="D83" s="24" t="s">
        <v>108</v>
      </c>
      <c r="E83" s="36"/>
      <c r="F83" s="30">
        <f>9%/52</f>
        <v>1.7307692307692306E-3</v>
      </c>
      <c r="G83" s="30">
        <f t="shared" ref="G83:R83" si="12">9%/52</f>
        <v>1.7307692307692306E-3</v>
      </c>
      <c r="H83" s="30">
        <f t="shared" si="12"/>
        <v>1.7307692307692306E-3</v>
      </c>
      <c r="I83" s="30">
        <f t="shared" si="12"/>
        <v>1.7307692307692306E-3</v>
      </c>
      <c r="J83" s="30">
        <f t="shared" si="12"/>
        <v>1.7307692307692306E-3</v>
      </c>
      <c r="K83" s="30">
        <f t="shared" si="12"/>
        <v>1.7307692307692306E-3</v>
      </c>
      <c r="L83" s="30">
        <f t="shared" si="12"/>
        <v>1.7307692307692306E-3</v>
      </c>
      <c r="M83" s="30">
        <f t="shared" si="12"/>
        <v>1.7307692307692306E-3</v>
      </c>
      <c r="N83" s="30">
        <f t="shared" si="12"/>
        <v>1.7307692307692306E-3</v>
      </c>
      <c r="O83" s="30">
        <f t="shared" si="12"/>
        <v>1.7307692307692306E-3</v>
      </c>
      <c r="P83" s="30">
        <f t="shared" si="12"/>
        <v>1.7307692307692306E-3</v>
      </c>
      <c r="Q83" s="30">
        <f t="shared" si="12"/>
        <v>1.7307692307692306E-3</v>
      </c>
      <c r="R83" s="30">
        <f t="shared" si="12"/>
        <v>1.7307692307692306E-3</v>
      </c>
    </row>
    <row r="84" spans="2:18">
      <c r="B84" s="25">
        <v>2</v>
      </c>
      <c r="C84" s="35"/>
      <c r="D84" s="24" t="s">
        <v>12</v>
      </c>
      <c r="E84" s="33"/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</row>
    <row r="85" spans="2:18">
      <c r="B85" s="25">
        <v>2</v>
      </c>
      <c r="C85" s="35"/>
      <c r="D85" s="24" t="s">
        <v>14</v>
      </c>
      <c r="E85" s="33"/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</row>
    <row r="86" spans="2:18">
      <c r="B86" s="25">
        <v>2</v>
      </c>
      <c r="C86" s="35"/>
      <c r="D86" s="24" t="s">
        <v>109</v>
      </c>
      <c r="E86" s="33"/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</row>
    <row r="87" spans="2:18">
      <c r="B87" s="25">
        <v>2</v>
      </c>
      <c r="C87" s="35"/>
      <c r="D87" s="24" t="s">
        <v>0</v>
      </c>
      <c r="E87" s="33"/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</row>
    <row r="88" spans="2:18" s="33" customFormat="1">
      <c r="B88" s="91"/>
      <c r="C88" s="4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2:18" hidden="1"/>
    <row r="90" spans="2:18" hidden="1"/>
    <row r="91" spans="2:18" hidden="1"/>
    <row r="92" spans="2:18" hidden="1"/>
    <row r="93" spans="2:18" hidden="1"/>
    <row r="94" spans="2:18" hidden="1"/>
    <row r="95" spans="2:18" hidden="1"/>
    <row r="96" spans="2:1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spans="1:21" hidden="1"/>
    <row r="114" spans="1:21" hidden="1"/>
    <row r="115" spans="1:21" hidden="1"/>
    <row r="117" spans="1:21">
      <c r="A117" s="23" t="s">
        <v>4</v>
      </c>
    </row>
    <row r="118" spans="1:21">
      <c r="B118" s="25">
        <v>3</v>
      </c>
      <c r="C118" s="26" t="s">
        <v>113</v>
      </c>
    </row>
    <row r="119" spans="1:21">
      <c r="B119" s="25">
        <v>3</v>
      </c>
      <c r="D119" s="24" t="s">
        <v>27</v>
      </c>
      <c r="E119" s="27"/>
      <c r="F119" s="28">
        <f>$T119/13</f>
        <v>1.5384615384615385E-2</v>
      </c>
      <c r="G119" s="28">
        <f t="shared" ref="G119:R119" si="13">$T119/13</f>
        <v>1.5384615384615385E-2</v>
      </c>
      <c r="H119" s="28">
        <f t="shared" si="13"/>
        <v>1.5384615384615385E-2</v>
      </c>
      <c r="I119" s="28">
        <f t="shared" si="13"/>
        <v>1.5384615384615385E-2</v>
      </c>
      <c r="J119" s="28">
        <f t="shared" si="13"/>
        <v>1.5384615384615385E-2</v>
      </c>
      <c r="K119" s="28">
        <f t="shared" si="13"/>
        <v>1.5384615384615385E-2</v>
      </c>
      <c r="L119" s="28">
        <f t="shared" si="13"/>
        <v>1.5384615384615385E-2</v>
      </c>
      <c r="M119" s="28">
        <f t="shared" si="13"/>
        <v>1.5384615384615385E-2</v>
      </c>
      <c r="N119" s="28">
        <f t="shared" si="13"/>
        <v>1.5384615384615385E-2</v>
      </c>
      <c r="O119" s="28">
        <f t="shared" si="13"/>
        <v>1.5384615384615385E-2</v>
      </c>
      <c r="P119" s="28">
        <f t="shared" si="13"/>
        <v>1.5384615384615385E-2</v>
      </c>
      <c r="Q119" s="28">
        <f t="shared" si="13"/>
        <v>1.5384615384615385E-2</v>
      </c>
      <c r="R119" s="28">
        <f t="shared" si="13"/>
        <v>1.5384615384615385E-2</v>
      </c>
      <c r="T119" s="30">
        <v>0.2</v>
      </c>
      <c r="U119" s="28">
        <f>SUM($T$176,$T$119,$T$62,$T$5)</f>
        <v>1</v>
      </c>
    </row>
    <row r="120" spans="1:21">
      <c r="B120" s="25">
        <v>3</v>
      </c>
      <c r="D120" s="24" t="s">
        <v>114</v>
      </c>
      <c r="E120" s="27"/>
      <c r="F120" s="28">
        <f ca="1">$T120/13</f>
        <v>6.1538461538461541E-4</v>
      </c>
      <c r="G120" s="28">
        <f t="shared" ref="G120:R120" ca="1" si="14">$T120/13</f>
        <v>6.1538461538461541E-4</v>
      </c>
      <c r="H120" s="28">
        <f t="shared" ca="1" si="14"/>
        <v>6.1538461538461541E-4</v>
      </c>
      <c r="I120" s="28">
        <f t="shared" ca="1" si="14"/>
        <v>6.1538461538461541E-4</v>
      </c>
      <c r="J120" s="28">
        <f t="shared" ca="1" si="14"/>
        <v>6.1538461538461541E-4</v>
      </c>
      <c r="K120" s="28">
        <f t="shared" ca="1" si="14"/>
        <v>6.1538461538461541E-4</v>
      </c>
      <c r="L120" s="28">
        <f t="shared" ca="1" si="14"/>
        <v>6.1538461538461541E-4</v>
      </c>
      <c r="M120" s="28">
        <f t="shared" ca="1" si="14"/>
        <v>6.1538461538461541E-4</v>
      </c>
      <c r="N120" s="28">
        <f t="shared" ca="1" si="14"/>
        <v>6.1538461538461541E-4</v>
      </c>
      <c r="O120" s="28">
        <f t="shared" ca="1" si="14"/>
        <v>6.1538461538461541E-4</v>
      </c>
      <c r="P120" s="28">
        <f t="shared" ca="1" si="14"/>
        <v>6.1538461538461541E-4</v>
      </c>
      <c r="Q120" s="28">
        <f t="shared" ca="1" si="14"/>
        <v>6.1538461538461541E-4</v>
      </c>
      <c r="R120" s="28">
        <f t="shared" ca="1" si="14"/>
        <v>6.1538461538461541E-4</v>
      </c>
      <c r="T120" s="28">
        <f ca="1">U120*T119</f>
        <v>8.0000000000000002E-3</v>
      </c>
      <c r="U120" s="28">
        <f ca="1">$U$6</f>
        <v>0.04</v>
      </c>
    </row>
    <row r="121" spans="1:21">
      <c r="B121" s="25">
        <v>3</v>
      </c>
      <c r="D121" s="24" t="s">
        <v>194</v>
      </c>
      <c r="E121" s="29"/>
      <c r="F121" s="30">
        <v>0.79</v>
      </c>
      <c r="G121" s="30">
        <v>0.79</v>
      </c>
      <c r="H121" s="30">
        <v>0.79</v>
      </c>
      <c r="I121" s="30">
        <v>0.79</v>
      </c>
      <c r="J121" s="30">
        <v>0.79</v>
      </c>
      <c r="K121" s="30">
        <v>0.79</v>
      </c>
      <c r="L121" s="30">
        <v>0.79</v>
      </c>
      <c r="M121" s="30">
        <v>0.79</v>
      </c>
      <c r="N121" s="30">
        <v>0.79</v>
      </c>
      <c r="O121" s="30">
        <v>0.79</v>
      </c>
      <c r="P121" s="30">
        <v>0.79</v>
      </c>
      <c r="Q121" s="30">
        <v>0.79</v>
      </c>
      <c r="R121" s="30">
        <v>0.79</v>
      </c>
    </row>
    <row r="122" spans="1:21">
      <c r="B122" s="25">
        <v>3</v>
      </c>
      <c r="D122" s="24" t="s">
        <v>196</v>
      </c>
      <c r="E122" s="29"/>
      <c r="F122" s="30">
        <v>0.47</v>
      </c>
      <c r="G122" s="30">
        <v>0.47</v>
      </c>
      <c r="H122" s="30">
        <v>0.47</v>
      </c>
      <c r="I122" s="30">
        <v>0.47</v>
      </c>
      <c r="J122" s="30">
        <v>0.47</v>
      </c>
      <c r="K122" s="30">
        <v>0.47</v>
      </c>
      <c r="L122" s="30">
        <v>0.47</v>
      </c>
      <c r="M122" s="30">
        <v>0.47</v>
      </c>
      <c r="N122" s="30">
        <v>0.47</v>
      </c>
      <c r="O122" s="30">
        <v>0.47</v>
      </c>
      <c r="P122" s="30">
        <v>0.47</v>
      </c>
      <c r="Q122" s="30">
        <v>0.47</v>
      </c>
      <c r="R122" s="30">
        <v>0.47</v>
      </c>
    </row>
    <row r="123" spans="1:21">
      <c r="B123" s="25">
        <v>3</v>
      </c>
      <c r="D123" s="24" t="s">
        <v>195</v>
      </c>
      <c r="E123" s="31"/>
      <c r="F123" s="30">
        <v>0.1</v>
      </c>
      <c r="G123" s="30">
        <v>0.1</v>
      </c>
      <c r="H123" s="30">
        <v>0.1</v>
      </c>
      <c r="I123" s="30">
        <v>0.1</v>
      </c>
      <c r="J123" s="30">
        <v>0.1</v>
      </c>
      <c r="K123" s="30">
        <v>0.1</v>
      </c>
      <c r="L123" s="30">
        <v>0.1</v>
      </c>
      <c r="M123" s="30">
        <v>0.1</v>
      </c>
      <c r="N123" s="30">
        <v>0.1</v>
      </c>
      <c r="O123" s="30">
        <v>0.1</v>
      </c>
      <c r="P123" s="30">
        <v>0.1</v>
      </c>
      <c r="Q123" s="30">
        <v>0.1</v>
      </c>
      <c r="R123" s="30">
        <v>0.1</v>
      </c>
    </row>
    <row r="124" spans="1:21">
      <c r="B124" s="25">
        <v>3</v>
      </c>
      <c r="D124" s="24" t="s">
        <v>115</v>
      </c>
      <c r="E124" s="29"/>
      <c r="F124" s="30">
        <v>0.24</v>
      </c>
      <c r="G124" s="30">
        <v>0.24</v>
      </c>
      <c r="H124" s="30">
        <v>0.24</v>
      </c>
      <c r="I124" s="30">
        <v>0.24</v>
      </c>
      <c r="J124" s="30">
        <v>0.24</v>
      </c>
      <c r="K124" s="30">
        <v>0.24</v>
      </c>
      <c r="L124" s="30">
        <v>0.24</v>
      </c>
      <c r="M124" s="30">
        <v>0.24</v>
      </c>
      <c r="N124" s="30">
        <v>0.24</v>
      </c>
      <c r="O124" s="30">
        <v>0.24</v>
      </c>
      <c r="P124" s="30">
        <v>0.24</v>
      </c>
      <c r="Q124" s="30">
        <v>0.24</v>
      </c>
      <c r="R124" s="30">
        <v>0.24</v>
      </c>
    </row>
    <row r="125" spans="1:21">
      <c r="B125" s="25">
        <v>3</v>
      </c>
      <c r="C125" s="26" t="s">
        <v>162</v>
      </c>
      <c r="E125" s="29"/>
    </row>
    <row r="126" spans="1:21">
      <c r="B126" s="25">
        <v>3</v>
      </c>
      <c r="D126" s="24" t="s">
        <v>197</v>
      </c>
      <c r="E126" s="27"/>
      <c r="F126" s="30">
        <v>0.02</v>
      </c>
      <c r="G126" s="30">
        <v>0.02</v>
      </c>
      <c r="H126" s="30">
        <v>0.02</v>
      </c>
      <c r="I126" s="30">
        <v>0.02</v>
      </c>
      <c r="J126" s="30">
        <v>0.02</v>
      </c>
      <c r="K126" s="30">
        <v>0.02</v>
      </c>
      <c r="L126" s="30">
        <v>0.02</v>
      </c>
      <c r="M126" s="30">
        <v>0.02</v>
      </c>
      <c r="N126" s="30">
        <v>0.02</v>
      </c>
      <c r="O126" s="30">
        <v>0.02</v>
      </c>
      <c r="P126" s="30">
        <v>0.02</v>
      </c>
      <c r="Q126" s="30">
        <v>0.02</v>
      </c>
      <c r="R126" s="30">
        <v>0.02</v>
      </c>
    </row>
    <row r="127" spans="1:21">
      <c r="B127" s="25">
        <v>3</v>
      </c>
      <c r="D127" s="24" t="s">
        <v>198</v>
      </c>
      <c r="E127" s="27"/>
      <c r="F127" s="30">
        <v>0.75</v>
      </c>
      <c r="G127" s="30">
        <v>0.75</v>
      </c>
      <c r="H127" s="30">
        <v>0.75</v>
      </c>
      <c r="I127" s="30">
        <v>0.75</v>
      </c>
      <c r="J127" s="30">
        <v>0.75</v>
      </c>
      <c r="K127" s="30">
        <v>0.75</v>
      </c>
      <c r="L127" s="30">
        <v>0.75</v>
      </c>
      <c r="M127" s="30">
        <v>0.75</v>
      </c>
      <c r="N127" s="30">
        <v>0.75</v>
      </c>
      <c r="O127" s="30">
        <v>0.75</v>
      </c>
      <c r="P127" s="30">
        <v>0.75</v>
      </c>
      <c r="Q127" s="30">
        <v>0.75</v>
      </c>
      <c r="R127" s="30">
        <v>0.75</v>
      </c>
    </row>
    <row r="128" spans="1:21">
      <c r="B128" s="25">
        <v>3</v>
      </c>
      <c r="D128" s="24" t="s">
        <v>199</v>
      </c>
      <c r="E128" s="27"/>
      <c r="F128" s="32">
        <f t="shared" ref="F128:R128" si="15">1-F127</f>
        <v>0.25</v>
      </c>
      <c r="G128" s="32">
        <f t="shared" si="15"/>
        <v>0.25</v>
      </c>
      <c r="H128" s="32">
        <f t="shared" si="15"/>
        <v>0.25</v>
      </c>
      <c r="I128" s="32">
        <f t="shared" si="15"/>
        <v>0.25</v>
      </c>
      <c r="J128" s="32">
        <f t="shared" si="15"/>
        <v>0.25</v>
      </c>
      <c r="K128" s="32">
        <f t="shared" si="15"/>
        <v>0.25</v>
      </c>
      <c r="L128" s="32">
        <f t="shared" si="15"/>
        <v>0.25</v>
      </c>
      <c r="M128" s="32">
        <f t="shared" si="15"/>
        <v>0.25</v>
      </c>
      <c r="N128" s="32">
        <f t="shared" si="15"/>
        <v>0.25</v>
      </c>
      <c r="O128" s="32">
        <f t="shared" si="15"/>
        <v>0.25</v>
      </c>
      <c r="P128" s="32">
        <f t="shared" si="15"/>
        <v>0.25</v>
      </c>
      <c r="Q128" s="32">
        <f t="shared" si="15"/>
        <v>0.25</v>
      </c>
      <c r="R128" s="32">
        <f t="shared" si="15"/>
        <v>0.25</v>
      </c>
    </row>
    <row r="129" spans="2:18">
      <c r="B129" s="25">
        <v>3</v>
      </c>
      <c r="D129" s="24" t="s">
        <v>60</v>
      </c>
      <c r="E129" s="29"/>
      <c r="F129" s="30">
        <v>0.03</v>
      </c>
      <c r="G129" s="30">
        <v>0.03</v>
      </c>
      <c r="H129" s="30">
        <v>0.03</v>
      </c>
      <c r="I129" s="30">
        <v>0.03</v>
      </c>
      <c r="J129" s="30">
        <v>0.03</v>
      </c>
      <c r="K129" s="30">
        <v>0.03</v>
      </c>
      <c r="L129" s="30">
        <v>0.03</v>
      </c>
      <c r="M129" s="30">
        <v>0.03</v>
      </c>
      <c r="N129" s="30">
        <v>0.03</v>
      </c>
      <c r="O129" s="30">
        <v>0.03</v>
      </c>
      <c r="P129" s="30">
        <v>0.03</v>
      </c>
      <c r="Q129" s="30">
        <v>0.03</v>
      </c>
      <c r="R129" s="30">
        <v>0.03</v>
      </c>
    </row>
    <row r="130" spans="2:18">
      <c r="B130" s="25">
        <v>3</v>
      </c>
      <c r="C130" s="26" t="s">
        <v>69</v>
      </c>
      <c r="E130" s="33"/>
    </row>
    <row r="131" spans="2:18">
      <c r="B131" s="25">
        <v>3</v>
      </c>
      <c r="D131" s="24" t="s">
        <v>105</v>
      </c>
      <c r="E131" s="33">
        <f ca="1">'Weekly BS'!E121/'Weekly IS'!E119*7</f>
        <v>61.690943773803028</v>
      </c>
      <c r="F131" s="34">
        <v>62</v>
      </c>
      <c r="G131" s="34">
        <v>62</v>
      </c>
      <c r="H131" s="34">
        <v>62</v>
      </c>
      <c r="I131" s="34">
        <v>62</v>
      </c>
      <c r="J131" s="34">
        <v>62</v>
      </c>
      <c r="K131" s="34">
        <v>62</v>
      </c>
      <c r="L131" s="34">
        <v>62</v>
      </c>
      <c r="M131" s="34">
        <v>62</v>
      </c>
      <c r="N131" s="34">
        <v>62</v>
      </c>
      <c r="O131" s="34">
        <v>62</v>
      </c>
      <c r="P131" s="34">
        <v>62</v>
      </c>
      <c r="Q131" s="34">
        <v>62</v>
      </c>
      <c r="R131" s="34">
        <v>62</v>
      </c>
    </row>
    <row r="132" spans="2:18">
      <c r="B132" s="25">
        <v>3</v>
      </c>
      <c r="D132" s="24" t="s">
        <v>104</v>
      </c>
      <c r="E132" s="33">
        <f ca="1">'Weekly BS'!E122/'Weekly IS'!E120*7</f>
        <v>75</v>
      </c>
      <c r="F132" s="34">
        <v>75</v>
      </c>
      <c r="G132" s="34">
        <v>75</v>
      </c>
      <c r="H132" s="34">
        <v>75</v>
      </c>
      <c r="I132" s="34">
        <v>75</v>
      </c>
      <c r="J132" s="34">
        <v>75</v>
      </c>
      <c r="K132" s="34">
        <v>75</v>
      </c>
      <c r="L132" s="34">
        <v>75</v>
      </c>
      <c r="M132" s="34">
        <v>75</v>
      </c>
      <c r="N132" s="34">
        <v>75</v>
      </c>
      <c r="O132" s="34">
        <v>75</v>
      </c>
      <c r="P132" s="34">
        <v>75</v>
      </c>
      <c r="Q132" s="34">
        <v>75</v>
      </c>
      <c r="R132" s="34">
        <v>75</v>
      </c>
    </row>
    <row r="133" spans="2:18">
      <c r="B133" s="25">
        <v>3</v>
      </c>
      <c r="C133" s="35"/>
      <c r="D133" s="24" t="s">
        <v>106</v>
      </c>
      <c r="E133" s="33">
        <f ca="1">'Weekly BS'!E132/'Weekly IS'!E120*7</f>
        <v>41.463736179890653</v>
      </c>
      <c r="F133" s="34">
        <v>78</v>
      </c>
      <c r="G133" s="34">
        <v>78</v>
      </c>
      <c r="H133" s="34">
        <v>78</v>
      </c>
      <c r="I133" s="34">
        <v>78</v>
      </c>
      <c r="J133" s="34">
        <v>78</v>
      </c>
      <c r="K133" s="34">
        <v>78</v>
      </c>
      <c r="L133" s="34">
        <v>78</v>
      </c>
      <c r="M133" s="34">
        <v>78</v>
      </c>
      <c r="N133" s="34">
        <v>78</v>
      </c>
      <c r="O133" s="34">
        <v>78</v>
      </c>
      <c r="P133" s="34">
        <v>78</v>
      </c>
      <c r="Q133" s="34">
        <v>78</v>
      </c>
      <c r="R133" s="34">
        <v>78</v>
      </c>
    </row>
    <row r="134" spans="2:18">
      <c r="B134" s="25">
        <v>3</v>
      </c>
      <c r="C134" s="35"/>
      <c r="D134" s="24" t="s">
        <v>200</v>
      </c>
      <c r="E134" s="33"/>
      <c r="F134" s="30">
        <v>1</v>
      </c>
      <c r="G134" s="30">
        <v>0</v>
      </c>
      <c r="H134" s="30">
        <v>1</v>
      </c>
      <c r="I134" s="30">
        <v>0</v>
      </c>
      <c r="J134" s="30">
        <v>1</v>
      </c>
      <c r="K134" s="30">
        <v>0</v>
      </c>
      <c r="L134" s="30">
        <v>1</v>
      </c>
      <c r="M134" s="30">
        <v>0</v>
      </c>
      <c r="N134" s="30">
        <v>1</v>
      </c>
      <c r="O134" s="30">
        <v>0</v>
      </c>
      <c r="P134" s="30">
        <v>1</v>
      </c>
      <c r="Q134" s="30">
        <v>0</v>
      </c>
      <c r="R134" s="30">
        <v>1</v>
      </c>
    </row>
    <row r="135" spans="2:18">
      <c r="B135" s="25">
        <v>3</v>
      </c>
      <c r="C135" s="35"/>
      <c r="D135" s="24" t="s">
        <v>175</v>
      </c>
      <c r="E135" s="33"/>
      <c r="F135" s="30">
        <v>0</v>
      </c>
      <c r="G135" s="30">
        <v>0.95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</row>
    <row r="136" spans="2:18">
      <c r="B136" s="25">
        <v>3</v>
      </c>
      <c r="C136" s="26" t="s">
        <v>70</v>
      </c>
      <c r="E136" s="33"/>
    </row>
    <row r="137" spans="2:18">
      <c r="B137" s="25">
        <v>3</v>
      </c>
      <c r="C137" s="35"/>
      <c r="D137" s="24" t="s">
        <v>49</v>
      </c>
      <c r="E137" s="36"/>
      <c r="F137" s="30">
        <f>4%/52</f>
        <v>7.6923076923076923E-4</v>
      </c>
      <c r="G137" s="30">
        <f t="shared" ref="G137:R137" si="16">4%/52</f>
        <v>7.6923076923076923E-4</v>
      </c>
      <c r="H137" s="30">
        <f t="shared" si="16"/>
        <v>7.6923076923076923E-4</v>
      </c>
      <c r="I137" s="30">
        <f t="shared" si="16"/>
        <v>7.6923076923076923E-4</v>
      </c>
      <c r="J137" s="30">
        <f t="shared" si="16"/>
        <v>7.6923076923076923E-4</v>
      </c>
      <c r="K137" s="30">
        <f t="shared" si="16"/>
        <v>7.6923076923076923E-4</v>
      </c>
      <c r="L137" s="30">
        <f t="shared" si="16"/>
        <v>7.6923076923076923E-4</v>
      </c>
      <c r="M137" s="30">
        <f t="shared" si="16"/>
        <v>7.6923076923076923E-4</v>
      </c>
      <c r="N137" s="30">
        <f t="shared" si="16"/>
        <v>7.6923076923076923E-4</v>
      </c>
      <c r="O137" s="30">
        <f t="shared" si="16"/>
        <v>7.6923076923076923E-4</v>
      </c>
      <c r="P137" s="30">
        <f t="shared" si="16"/>
        <v>7.6923076923076923E-4</v>
      </c>
      <c r="Q137" s="30">
        <f t="shared" si="16"/>
        <v>7.6923076923076923E-4</v>
      </c>
      <c r="R137" s="30">
        <f t="shared" si="16"/>
        <v>7.6923076923076923E-4</v>
      </c>
    </row>
    <row r="138" spans="2:18">
      <c r="B138" s="25">
        <v>3</v>
      </c>
      <c r="C138" s="35"/>
      <c r="D138" s="24" t="s">
        <v>11</v>
      </c>
      <c r="E138" s="36"/>
      <c r="F138" s="30">
        <f>8%/52</f>
        <v>1.5384615384615385E-3</v>
      </c>
      <c r="G138" s="30">
        <f t="shared" ref="G138:R139" si="17">8%/52</f>
        <v>1.5384615384615385E-3</v>
      </c>
      <c r="H138" s="30">
        <f t="shared" si="17"/>
        <v>1.5384615384615385E-3</v>
      </c>
      <c r="I138" s="30">
        <f t="shared" si="17"/>
        <v>1.5384615384615385E-3</v>
      </c>
      <c r="J138" s="30">
        <f t="shared" si="17"/>
        <v>1.5384615384615385E-3</v>
      </c>
      <c r="K138" s="30">
        <f t="shared" si="17"/>
        <v>1.5384615384615385E-3</v>
      </c>
      <c r="L138" s="30">
        <f t="shared" si="17"/>
        <v>1.5384615384615385E-3</v>
      </c>
      <c r="M138" s="30">
        <f t="shared" si="17"/>
        <v>1.5384615384615385E-3</v>
      </c>
      <c r="N138" s="30">
        <f t="shared" si="17"/>
        <v>1.5384615384615385E-3</v>
      </c>
      <c r="O138" s="30">
        <f t="shared" si="17"/>
        <v>1.5384615384615385E-3</v>
      </c>
      <c r="P138" s="30">
        <f t="shared" si="17"/>
        <v>1.5384615384615385E-3</v>
      </c>
      <c r="Q138" s="30">
        <f t="shared" si="17"/>
        <v>1.5384615384615385E-3</v>
      </c>
      <c r="R138" s="30">
        <f t="shared" si="17"/>
        <v>1.5384615384615385E-3</v>
      </c>
    </row>
    <row r="139" spans="2:18">
      <c r="B139" s="25">
        <v>3</v>
      </c>
      <c r="C139" s="35"/>
      <c r="D139" s="24" t="s">
        <v>13</v>
      </c>
      <c r="E139" s="36"/>
      <c r="F139" s="30">
        <f>8%/52</f>
        <v>1.5384615384615385E-3</v>
      </c>
      <c r="G139" s="30">
        <f t="shared" si="17"/>
        <v>1.5384615384615385E-3</v>
      </c>
      <c r="H139" s="30">
        <f t="shared" si="17"/>
        <v>1.5384615384615385E-3</v>
      </c>
      <c r="I139" s="30">
        <f t="shared" si="17"/>
        <v>1.5384615384615385E-3</v>
      </c>
      <c r="J139" s="30">
        <f t="shared" si="17"/>
        <v>1.5384615384615385E-3</v>
      </c>
      <c r="K139" s="30">
        <f t="shared" si="17"/>
        <v>1.5384615384615385E-3</v>
      </c>
      <c r="L139" s="30">
        <f t="shared" si="17"/>
        <v>1.5384615384615385E-3</v>
      </c>
      <c r="M139" s="30">
        <f t="shared" si="17"/>
        <v>1.5384615384615385E-3</v>
      </c>
      <c r="N139" s="30">
        <f t="shared" si="17"/>
        <v>1.5384615384615385E-3</v>
      </c>
      <c r="O139" s="30">
        <f t="shared" si="17"/>
        <v>1.5384615384615385E-3</v>
      </c>
      <c r="P139" s="30">
        <f t="shared" si="17"/>
        <v>1.5384615384615385E-3</v>
      </c>
      <c r="Q139" s="30">
        <f t="shared" si="17"/>
        <v>1.5384615384615385E-3</v>
      </c>
      <c r="R139" s="30">
        <f t="shared" si="17"/>
        <v>1.5384615384615385E-3</v>
      </c>
    </row>
    <row r="140" spans="2:18">
      <c r="B140" s="25">
        <v>3</v>
      </c>
      <c r="C140" s="35"/>
      <c r="D140" s="24" t="s">
        <v>108</v>
      </c>
      <c r="E140" s="36"/>
      <c r="F140" s="30">
        <f>9%/52</f>
        <v>1.7307692307692306E-3</v>
      </c>
      <c r="G140" s="30">
        <f t="shared" ref="G140:R140" si="18">9%/52</f>
        <v>1.7307692307692306E-3</v>
      </c>
      <c r="H140" s="30">
        <f t="shared" si="18"/>
        <v>1.7307692307692306E-3</v>
      </c>
      <c r="I140" s="30">
        <f t="shared" si="18"/>
        <v>1.7307692307692306E-3</v>
      </c>
      <c r="J140" s="30">
        <f t="shared" si="18"/>
        <v>1.7307692307692306E-3</v>
      </c>
      <c r="K140" s="30">
        <f t="shared" si="18"/>
        <v>1.7307692307692306E-3</v>
      </c>
      <c r="L140" s="30">
        <f t="shared" si="18"/>
        <v>1.7307692307692306E-3</v>
      </c>
      <c r="M140" s="30">
        <f t="shared" si="18"/>
        <v>1.7307692307692306E-3</v>
      </c>
      <c r="N140" s="30">
        <f t="shared" si="18"/>
        <v>1.7307692307692306E-3</v>
      </c>
      <c r="O140" s="30">
        <f t="shared" si="18"/>
        <v>1.7307692307692306E-3</v>
      </c>
      <c r="P140" s="30">
        <f t="shared" si="18"/>
        <v>1.7307692307692306E-3</v>
      </c>
      <c r="Q140" s="30">
        <f t="shared" si="18"/>
        <v>1.7307692307692306E-3</v>
      </c>
      <c r="R140" s="30">
        <f t="shared" si="18"/>
        <v>1.7307692307692306E-3</v>
      </c>
    </row>
    <row r="141" spans="2:18">
      <c r="B141" s="25">
        <v>3</v>
      </c>
      <c r="C141" s="35"/>
      <c r="D141" s="24" t="s">
        <v>12</v>
      </c>
      <c r="E141" s="33"/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</row>
    <row r="142" spans="2:18">
      <c r="B142" s="25">
        <v>3</v>
      </c>
      <c r="C142" s="35"/>
      <c r="D142" s="24" t="s">
        <v>14</v>
      </c>
      <c r="E142" s="33"/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</row>
    <row r="143" spans="2:18">
      <c r="B143" s="25">
        <v>3</v>
      </c>
      <c r="C143" s="35"/>
      <c r="D143" s="24" t="s">
        <v>109</v>
      </c>
      <c r="E143" s="33"/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</row>
    <row r="144" spans="2:18">
      <c r="B144" s="25">
        <v>3</v>
      </c>
      <c r="C144" s="35"/>
      <c r="D144" s="24" t="s">
        <v>0</v>
      </c>
      <c r="E144" s="33"/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</row>
    <row r="145" spans="2:18" s="33" customFormat="1">
      <c r="B145" s="91"/>
      <c r="C145" s="4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 hidden="1"/>
    <row r="147" spans="2:18" hidden="1"/>
    <row r="148" spans="2:18" hidden="1"/>
    <row r="149" spans="2:18" hidden="1"/>
    <row r="150" spans="2:18" hidden="1"/>
    <row r="151" spans="2:18" hidden="1"/>
    <row r="152" spans="2:18" hidden="1"/>
    <row r="153" spans="2:18" hidden="1"/>
    <row r="154" spans="2:18" hidden="1"/>
    <row r="155" spans="2:18" hidden="1"/>
    <row r="156" spans="2:18" hidden="1"/>
    <row r="157" spans="2:18" hidden="1"/>
    <row r="158" spans="2:18" hidden="1"/>
    <row r="159" spans="2:18" hidden="1"/>
    <row r="160" spans="2:18" hidden="1"/>
    <row r="161" spans="1:21" hidden="1"/>
    <row r="162" spans="1:21" hidden="1"/>
    <row r="163" spans="1:21" hidden="1"/>
    <row r="164" spans="1:21" hidden="1"/>
    <row r="165" spans="1:21" hidden="1"/>
    <row r="166" spans="1:21" hidden="1"/>
    <row r="167" spans="1:21" hidden="1"/>
    <row r="168" spans="1:21" hidden="1"/>
    <row r="169" spans="1:21" hidden="1"/>
    <row r="170" spans="1:21" hidden="1"/>
    <row r="171" spans="1:21" hidden="1"/>
    <row r="172" spans="1:21" hidden="1"/>
    <row r="174" spans="1:21">
      <c r="A174" s="23" t="s">
        <v>3</v>
      </c>
    </row>
    <row r="175" spans="1:21">
      <c r="B175" s="25">
        <v>4</v>
      </c>
      <c r="C175" s="26" t="s">
        <v>113</v>
      </c>
    </row>
    <row r="176" spans="1:21">
      <c r="B176" s="25">
        <v>4</v>
      </c>
      <c r="D176" s="24" t="s">
        <v>27</v>
      </c>
      <c r="E176" s="27"/>
      <c r="F176" s="28">
        <f>$T176/13</f>
        <v>2.3076923076923075E-2</v>
      </c>
      <c r="G176" s="28">
        <f t="shared" ref="G176:R176" si="19">$T176/13</f>
        <v>2.3076923076923075E-2</v>
      </c>
      <c r="H176" s="28">
        <f t="shared" si="19"/>
        <v>2.3076923076923075E-2</v>
      </c>
      <c r="I176" s="28">
        <f t="shared" si="19"/>
        <v>2.3076923076923075E-2</v>
      </c>
      <c r="J176" s="28">
        <f t="shared" si="19"/>
        <v>2.3076923076923075E-2</v>
      </c>
      <c r="K176" s="28">
        <f t="shared" si="19"/>
        <v>2.3076923076923075E-2</v>
      </c>
      <c r="L176" s="28">
        <f t="shared" si="19"/>
        <v>2.3076923076923075E-2</v>
      </c>
      <c r="M176" s="28">
        <f t="shared" si="19"/>
        <v>2.3076923076923075E-2</v>
      </c>
      <c r="N176" s="28">
        <f t="shared" si="19"/>
        <v>2.3076923076923075E-2</v>
      </c>
      <c r="O176" s="28">
        <f t="shared" si="19"/>
        <v>2.3076923076923075E-2</v>
      </c>
      <c r="P176" s="28">
        <f t="shared" si="19"/>
        <v>2.3076923076923075E-2</v>
      </c>
      <c r="Q176" s="28">
        <f t="shared" si="19"/>
        <v>2.3076923076923075E-2</v>
      </c>
      <c r="R176" s="28">
        <f t="shared" si="19"/>
        <v>2.3076923076923075E-2</v>
      </c>
      <c r="T176" s="30">
        <v>0.3</v>
      </c>
      <c r="U176" s="28">
        <f>SUM($T$176,$T$119,$T$62,$T$5)</f>
        <v>1</v>
      </c>
    </row>
    <row r="177" spans="2:21">
      <c r="B177" s="25">
        <v>4</v>
      </c>
      <c r="D177" s="24" t="s">
        <v>114</v>
      </c>
      <c r="E177" s="27"/>
      <c r="F177" s="28">
        <f ca="1">$T177/13</f>
        <v>9.2307692307692305E-4</v>
      </c>
      <c r="G177" s="28">
        <f t="shared" ref="G177:R177" ca="1" si="20">$T177/13</f>
        <v>9.2307692307692305E-4</v>
      </c>
      <c r="H177" s="28">
        <f t="shared" ca="1" si="20"/>
        <v>9.2307692307692305E-4</v>
      </c>
      <c r="I177" s="28">
        <f t="shared" ca="1" si="20"/>
        <v>9.2307692307692305E-4</v>
      </c>
      <c r="J177" s="28">
        <f t="shared" ca="1" si="20"/>
        <v>9.2307692307692305E-4</v>
      </c>
      <c r="K177" s="28">
        <f t="shared" ca="1" si="20"/>
        <v>9.2307692307692305E-4</v>
      </c>
      <c r="L177" s="28">
        <f t="shared" ca="1" si="20"/>
        <v>9.2307692307692305E-4</v>
      </c>
      <c r="M177" s="28">
        <f t="shared" ca="1" si="20"/>
        <v>9.2307692307692305E-4</v>
      </c>
      <c r="N177" s="28">
        <f t="shared" ca="1" si="20"/>
        <v>9.2307692307692305E-4</v>
      </c>
      <c r="O177" s="28">
        <f t="shared" ca="1" si="20"/>
        <v>9.2307692307692305E-4</v>
      </c>
      <c r="P177" s="28">
        <f t="shared" ca="1" si="20"/>
        <v>9.2307692307692305E-4</v>
      </c>
      <c r="Q177" s="28">
        <f t="shared" ca="1" si="20"/>
        <v>9.2307692307692305E-4</v>
      </c>
      <c r="R177" s="28">
        <f t="shared" ca="1" si="20"/>
        <v>9.2307692307692305E-4</v>
      </c>
      <c r="T177" s="28">
        <f ca="1">U177*T176</f>
        <v>1.2E-2</v>
      </c>
      <c r="U177" s="28">
        <f ca="1">$U$6</f>
        <v>0.04</v>
      </c>
    </row>
    <row r="178" spans="2:21">
      <c r="B178" s="25">
        <v>4</v>
      </c>
      <c r="D178" s="24" t="s">
        <v>194</v>
      </c>
      <c r="E178" s="29"/>
      <c r="F178" s="30">
        <v>0.79</v>
      </c>
      <c r="G178" s="30">
        <v>0.79</v>
      </c>
      <c r="H178" s="30">
        <v>0.79</v>
      </c>
      <c r="I178" s="30">
        <v>0.79</v>
      </c>
      <c r="J178" s="30">
        <v>0.79</v>
      </c>
      <c r="K178" s="30">
        <v>0.79</v>
      </c>
      <c r="L178" s="30">
        <v>0.79</v>
      </c>
      <c r="M178" s="30">
        <v>0.79</v>
      </c>
      <c r="N178" s="30">
        <v>0.79</v>
      </c>
      <c r="O178" s="30">
        <v>0.79</v>
      </c>
      <c r="P178" s="30">
        <v>0.79</v>
      </c>
      <c r="Q178" s="30">
        <v>0.79</v>
      </c>
      <c r="R178" s="30">
        <v>0.79</v>
      </c>
    </row>
    <row r="179" spans="2:21">
      <c r="B179" s="25">
        <v>4</v>
      </c>
      <c r="D179" s="24" t="s">
        <v>196</v>
      </c>
      <c r="E179" s="29"/>
      <c r="F179" s="30">
        <v>0.47</v>
      </c>
      <c r="G179" s="30">
        <v>0.47</v>
      </c>
      <c r="H179" s="30">
        <v>0.47</v>
      </c>
      <c r="I179" s="30">
        <v>0.47</v>
      </c>
      <c r="J179" s="30">
        <v>0.47</v>
      </c>
      <c r="K179" s="30">
        <v>0.47</v>
      </c>
      <c r="L179" s="30">
        <v>0.47</v>
      </c>
      <c r="M179" s="30">
        <v>0.47</v>
      </c>
      <c r="N179" s="30">
        <v>0.47</v>
      </c>
      <c r="O179" s="30">
        <v>0.47</v>
      </c>
      <c r="P179" s="30">
        <v>0.47</v>
      </c>
      <c r="Q179" s="30">
        <v>0.47</v>
      </c>
      <c r="R179" s="30">
        <v>0.47</v>
      </c>
    </row>
    <row r="180" spans="2:21">
      <c r="B180" s="25">
        <v>4</v>
      </c>
      <c r="D180" s="24" t="s">
        <v>195</v>
      </c>
      <c r="E180" s="31"/>
      <c r="F180" s="30">
        <v>0.09</v>
      </c>
      <c r="G180" s="30">
        <v>0.09</v>
      </c>
      <c r="H180" s="30">
        <v>0.09</v>
      </c>
      <c r="I180" s="30">
        <v>0.09</v>
      </c>
      <c r="J180" s="30">
        <v>0.09</v>
      </c>
      <c r="K180" s="30">
        <v>0.09</v>
      </c>
      <c r="L180" s="30">
        <v>0.09</v>
      </c>
      <c r="M180" s="30">
        <v>0.09</v>
      </c>
      <c r="N180" s="30">
        <v>0.09</v>
      </c>
      <c r="O180" s="30">
        <v>0.09</v>
      </c>
      <c r="P180" s="30">
        <v>0.09</v>
      </c>
      <c r="Q180" s="30">
        <v>0.09</v>
      </c>
      <c r="R180" s="30">
        <v>0.09</v>
      </c>
    </row>
    <row r="181" spans="2:21">
      <c r="B181" s="25">
        <v>4</v>
      </c>
      <c r="D181" s="24" t="s">
        <v>115</v>
      </c>
      <c r="E181" s="29"/>
      <c r="F181" s="30">
        <v>0.24</v>
      </c>
      <c r="G181" s="30">
        <v>0.24</v>
      </c>
      <c r="H181" s="30">
        <v>0.24</v>
      </c>
      <c r="I181" s="30">
        <v>0.24</v>
      </c>
      <c r="J181" s="30">
        <v>0.24</v>
      </c>
      <c r="K181" s="30">
        <v>0.24</v>
      </c>
      <c r="L181" s="30">
        <v>0.24</v>
      </c>
      <c r="M181" s="30">
        <v>0.24</v>
      </c>
      <c r="N181" s="30">
        <v>0.24</v>
      </c>
      <c r="O181" s="30">
        <v>0.24</v>
      </c>
      <c r="P181" s="30">
        <v>0.24</v>
      </c>
      <c r="Q181" s="30">
        <v>0.24</v>
      </c>
      <c r="R181" s="30">
        <v>0.24</v>
      </c>
    </row>
    <row r="182" spans="2:21">
      <c r="B182" s="25">
        <v>4</v>
      </c>
      <c r="C182" s="26" t="s">
        <v>162</v>
      </c>
      <c r="E182" s="29"/>
    </row>
    <row r="183" spans="2:21">
      <c r="B183" s="25">
        <v>4</v>
      </c>
      <c r="D183" s="24" t="s">
        <v>197</v>
      </c>
      <c r="E183" s="27"/>
      <c r="F183" s="30">
        <v>0.02</v>
      </c>
      <c r="G183" s="30">
        <v>0.02</v>
      </c>
      <c r="H183" s="30">
        <v>0.02</v>
      </c>
      <c r="I183" s="30">
        <v>0.02</v>
      </c>
      <c r="J183" s="30">
        <v>0.02</v>
      </c>
      <c r="K183" s="30">
        <v>0.02</v>
      </c>
      <c r="L183" s="30">
        <v>0.02</v>
      </c>
      <c r="M183" s="30">
        <v>0.02</v>
      </c>
      <c r="N183" s="30">
        <v>0.02</v>
      </c>
      <c r="O183" s="30">
        <v>0.02</v>
      </c>
      <c r="P183" s="30">
        <v>0.02</v>
      </c>
      <c r="Q183" s="30">
        <v>0.02</v>
      </c>
      <c r="R183" s="30">
        <v>0.02</v>
      </c>
    </row>
    <row r="184" spans="2:21">
      <c r="B184" s="25">
        <v>4</v>
      </c>
      <c r="D184" s="24" t="s">
        <v>198</v>
      </c>
      <c r="E184" s="27"/>
      <c r="F184" s="30">
        <v>0.75</v>
      </c>
      <c r="G184" s="30">
        <v>0.75</v>
      </c>
      <c r="H184" s="30">
        <v>0.75</v>
      </c>
      <c r="I184" s="30">
        <v>0.75</v>
      </c>
      <c r="J184" s="30">
        <v>0.75</v>
      </c>
      <c r="K184" s="30">
        <v>0.75</v>
      </c>
      <c r="L184" s="30">
        <v>0.75</v>
      </c>
      <c r="M184" s="30">
        <v>0.75</v>
      </c>
      <c r="N184" s="30">
        <v>0.75</v>
      </c>
      <c r="O184" s="30">
        <v>0.75</v>
      </c>
      <c r="P184" s="30">
        <v>0.75</v>
      </c>
      <c r="Q184" s="30">
        <v>0.75</v>
      </c>
      <c r="R184" s="30">
        <v>0.75</v>
      </c>
    </row>
    <row r="185" spans="2:21">
      <c r="B185" s="25">
        <v>4</v>
      </c>
      <c r="D185" s="24" t="s">
        <v>199</v>
      </c>
      <c r="E185" s="27"/>
      <c r="F185" s="32">
        <f t="shared" ref="F185:R185" si="21">1-F184</f>
        <v>0.25</v>
      </c>
      <c r="G185" s="32">
        <f t="shared" si="21"/>
        <v>0.25</v>
      </c>
      <c r="H185" s="32">
        <f t="shared" si="21"/>
        <v>0.25</v>
      </c>
      <c r="I185" s="32">
        <f t="shared" si="21"/>
        <v>0.25</v>
      </c>
      <c r="J185" s="32">
        <f t="shared" si="21"/>
        <v>0.25</v>
      </c>
      <c r="K185" s="32">
        <f t="shared" si="21"/>
        <v>0.25</v>
      </c>
      <c r="L185" s="32">
        <f t="shared" si="21"/>
        <v>0.25</v>
      </c>
      <c r="M185" s="32">
        <f t="shared" si="21"/>
        <v>0.25</v>
      </c>
      <c r="N185" s="32">
        <f t="shared" si="21"/>
        <v>0.25</v>
      </c>
      <c r="O185" s="32">
        <f t="shared" si="21"/>
        <v>0.25</v>
      </c>
      <c r="P185" s="32">
        <f t="shared" si="21"/>
        <v>0.25</v>
      </c>
      <c r="Q185" s="32">
        <f t="shared" si="21"/>
        <v>0.25</v>
      </c>
      <c r="R185" s="32">
        <f t="shared" si="21"/>
        <v>0.25</v>
      </c>
    </row>
    <row r="186" spans="2:21">
      <c r="B186" s="25">
        <v>4</v>
      </c>
      <c r="D186" s="24" t="s">
        <v>60</v>
      </c>
      <c r="E186" s="29"/>
      <c r="F186" s="30">
        <v>0.03</v>
      </c>
      <c r="G186" s="30">
        <v>0.03</v>
      </c>
      <c r="H186" s="30">
        <v>0.03</v>
      </c>
      <c r="I186" s="30">
        <v>0.03</v>
      </c>
      <c r="J186" s="30">
        <v>0.03</v>
      </c>
      <c r="K186" s="30">
        <v>0.03</v>
      </c>
      <c r="L186" s="30">
        <v>0.03</v>
      </c>
      <c r="M186" s="30">
        <v>0.03</v>
      </c>
      <c r="N186" s="30">
        <v>0.03</v>
      </c>
      <c r="O186" s="30">
        <v>0.03</v>
      </c>
      <c r="P186" s="30">
        <v>0.03</v>
      </c>
      <c r="Q186" s="30">
        <v>0.03</v>
      </c>
      <c r="R186" s="30">
        <v>0.03</v>
      </c>
    </row>
    <row r="187" spans="2:21">
      <c r="B187" s="25">
        <v>4</v>
      </c>
      <c r="C187" s="26" t="s">
        <v>69</v>
      </c>
      <c r="E187" s="33"/>
    </row>
    <row r="188" spans="2:21">
      <c r="B188" s="25">
        <v>4</v>
      </c>
      <c r="D188" s="24" t="s">
        <v>105</v>
      </c>
      <c r="E188" s="33">
        <f ca="1">'Weekly BS'!E178/'Weekly IS'!E176*7</f>
        <v>61.699566538259454</v>
      </c>
      <c r="F188" s="34">
        <v>62</v>
      </c>
      <c r="G188" s="34">
        <v>62</v>
      </c>
      <c r="H188" s="34">
        <v>62</v>
      </c>
      <c r="I188" s="34">
        <v>62</v>
      </c>
      <c r="J188" s="34">
        <v>62</v>
      </c>
      <c r="K188" s="34">
        <v>62</v>
      </c>
      <c r="L188" s="34">
        <v>62</v>
      </c>
      <c r="M188" s="34">
        <v>62</v>
      </c>
      <c r="N188" s="34">
        <v>62</v>
      </c>
      <c r="O188" s="34">
        <v>62</v>
      </c>
      <c r="P188" s="34">
        <v>62</v>
      </c>
      <c r="Q188" s="34">
        <v>62</v>
      </c>
      <c r="R188" s="34">
        <v>62</v>
      </c>
    </row>
    <row r="189" spans="2:21">
      <c r="B189" s="25">
        <v>4</v>
      </c>
      <c r="D189" s="24" t="s">
        <v>104</v>
      </c>
      <c r="E189" s="33">
        <f ca="1">'Weekly BS'!E179/'Weekly IS'!E177*7</f>
        <v>75</v>
      </c>
      <c r="F189" s="34">
        <v>75</v>
      </c>
      <c r="G189" s="34">
        <v>75</v>
      </c>
      <c r="H189" s="34">
        <v>75</v>
      </c>
      <c r="I189" s="34">
        <v>75</v>
      </c>
      <c r="J189" s="34">
        <v>75</v>
      </c>
      <c r="K189" s="34">
        <v>75</v>
      </c>
      <c r="L189" s="34">
        <v>75</v>
      </c>
      <c r="M189" s="34">
        <v>75</v>
      </c>
      <c r="N189" s="34">
        <v>75</v>
      </c>
      <c r="O189" s="34">
        <v>75</v>
      </c>
      <c r="P189" s="34">
        <v>75</v>
      </c>
      <c r="Q189" s="34">
        <v>75</v>
      </c>
      <c r="R189" s="34">
        <v>75</v>
      </c>
    </row>
    <row r="190" spans="2:21">
      <c r="B190" s="25">
        <v>4</v>
      </c>
      <c r="C190" s="35"/>
      <c r="D190" s="24" t="s">
        <v>106</v>
      </c>
      <c r="E190" s="33">
        <f ca="1">'Weekly BS'!E189/'Weekly IS'!E177*7</f>
        <v>39.713722150691659</v>
      </c>
      <c r="F190" s="34">
        <v>78</v>
      </c>
      <c r="G190" s="34">
        <v>78</v>
      </c>
      <c r="H190" s="34">
        <v>78</v>
      </c>
      <c r="I190" s="34">
        <v>78</v>
      </c>
      <c r="J190" s="34">
        <v>78</v>
      </c>
      <c r="K190" s="34">
        <v>78</v>
      </c>
      <c r="L190" s="34">
        <v>78</v>
      </c>
      <c r="M190" s="34">
        <v>78</v>
      </c>
      <c r="N190" s="34">
        <v>78</v>
      </c>
      <c r="O190" s="34">
        <v>78</v>
      </c>
      <c r="P190" s="34">
        <v>78</v>
      </c>
      <c r="Q190" s="34">
        <v>78</v>
      </c>
      <c r="R190" s="34">
        <v>78</v>
      </c>
    </row>
    <row r="191" spans="2:21">
      <c r="B191" s="25">
        <v>4</v>
      </c>
      <c r="C191" s="35"/>
      <c r="D191" s="24" t="s">
        <v>200</v>
      </c>
      <c r="E191" s="33"/>
      <c r="F191" s="30">
        <v>0</v>
      </c>
      <c r="G191" s="30">
        <v>1</v>
      </c>
      <c r="H191" s="30">
        <v>0</v>
      </c>
      <c r="I191" s="30">
        <v>1</v>
      </c>
      <c r="J191" s="30">
        <v>0</v>
      </c>
      <c r="K191" s="30">
        <v>1</v>
      </c>
      <c r="L191" s="30">
        <v>0</v>
      </c>
      <c r="M191" s="30">
        <v>1</v>
      </c>
      <c r="N191" s="30">
        <v>0</v>
      </c>
      <c r="O191" s="30">
        <v>1</v>
      </c>
      <c r="P191" s="30">
        <v>0</v>
      </c>
      <c r="Q191" s="30">
        <v>1</v>
      </c>
      <c r="R191" s="30">
        <v>0</v>
      </c>
    </row>
    <row r="192" spans="2:21">
      <c r="B192" s="25">
        <v>4</v>
      </c>
      <c r="C192" s="35"/>
      <c r="D192" s="24" t="s">
        <v>175</v>
      </c>
      <c r="E192" s="33"/>
      <c r="F192" s="30">
        <v>0</v>
      </c>
      <c r="G192" s="30">
        <v>0.95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</row>
    <row r="193" spans="2:18">
      <c r="B193" s="25">
        <v>4</v>
      </c>
      <c r="C193" s="26" t="s">
        <v>70</v>
      </c>
      <c r="E193" s="33"/>
    </row>
    <row r="194" spans="2:18">
      <c r="B194" s="25">
        <v>4</v>
      </c>
      <c r="C194" s="35"/>
      <c r="D194" s="24" t="s">
        <v>49</v>
      </c>
      <c r="E194" s="36"/>
      <c r="F194" s="30">
        <f>4%/52</f>
        <v>7.6923076923076923E-4</v>
      </c>
      <c r="G194" s="30">
        <f t="shared" ref="G194:R194" si="22">4%/52</f>
        <v>7.6923076923076923E-4</v>
      </c>
      <c r="H194" s="30">
        <f t="shared" si="22"/>
        <v>7.6923076923076923E-4</v>
      </c>
      <c r="I194" s="30">
        <f t="shared" si="22"/>
        <v>7.6923076923076923E-4</v>
      </c>
      <c r="J194" s="30">
        <f t="shared" si="22"/>
        <v>7.6923076923076923E-4</v>
      </c>
      <c r="K194" s="30">
        <f t="shared" si="22"/>
        <v>7.6923076923076923E-4</v>
      </c>
      <c r="L194" s="30">
        <f t="shared" si="22"/>
        <v>7.6923076923076923E-4</v>
      </c>
      <c r="M194" s="30">
        <f t="shared" si="22"/>
        <v>7.6923076923076923E-4</v>
      </c>
      <c r="N194" s="30">
        <f t="shared" si="22"/>
        <v>7.6923076923076923E-4</v>
      </c>
      <c r="O194" s="30">
        <f t="shared" si="22"/>
        <v>7.6923076923076923E-4</v>
      </c>
      <c r="P194" s="30">
        <f t="shared" si="22"/>
        <v>7.6923076923076923E-4</v>
      </c>
      <c r="Q194" s="30">
        <f t="shared" si="22"/>
        <v>7.6923076923076923E-4</v>
      </c>
      <c r="R194" s="30">
        <f t="shared" si="22"/>
        <v>7.6923076923076923E-4</v>
      </c>
    </row>
    <row r="195" spans="2:18">
      <c r="B195" s="25">
        <v>4</v>
      </c>
      <c r="C195" s="35"/>
      <c r="D195" s="24" t="s">
        <v>11</v>
      </c>
      <c r="E195" s="36"/>
      <c r="F195" s="30">
        <f>8%/52</f>
        <v>1.5384615384615385E-3</v>
      </c>
      <c r="G195" s="30">
        <f t="shared" ref="G195:R196" si="23">8%/52</f>
        <v>1.5384615384615385E-3</v>
      </c>
      <c r="H195" s="30">
        <f t="shared" si="23"/>
        <v>1.5384615384615385E-3</v>
      </c>
      <c r="I195" s="30">
        <f t="shared" si="23"/>
        <v>1.5384615384615385E-3</v>
      </c>
      <c r="J195" s="30">
        <f t="shared" si="23"/>
        <v>1.5384615384615385E-3</v>
      </c>
      <c r="K195" s="30">
        <f t="shared" si="23"/>
        <v>1.5384615384615385E-3</v>
      </c>
      <c r="L195" s="30">
        <f t="shared" si="23"/>
        <v>1.5384615384615385E-3</v>
      </c>
      <c r="M195" s="30">
        <f t="shared" si="23"/>
        <v>1.5384615384615385E-3</v>
      </c>
      <c r="N195" s="30">
        <f t="shared" si="23"/>
        <v>1.5384615384615385E-3</v>
      </c>
      <c r="O195" s="30">
        <f t="shared" si="23"/>
        <v>1.5384615384615385E-3</v>
      </c>
      <c r="P195" s="30">
        <f t="shared" si="23"/>
        <v>1.5384615384615385E-3</v>
      </c>
      <c r="Q195" s="30">
        <f t="shared" si="23"/>
        <v>1.5384615384615385E-3</v>
      </c>
      <c r="R195" s="30">
        <f t="shared" si="23"/>
        <v>1.5384615384615385E-3</v>
      </c>
    </row>
    <row r="196" spans="2:18">
      <c r="B196" s="25">
        <v>4</v>
      </c>
      <c r="C196" s="35"/>
      <c r="D196" s="24" t="s">
        <v>13</v>
      </c>
      <c r="E196" s="36"/>
      <c r="F196" s="30">
        <f>8%/52</f>
        <v>1.5384615384615385E-3</v>
      </c>
      <c r="G196" s="30">
        <f t="shared" si="23"/>
        <v>1.5384615384615385E-3</v>
      </c>
      <c r="H196" s="30">
        <f t="shared" si="23"/>
        <v>1.5384615384615385E-3</v>
      </c>
      <c r="I196" s="30">
        <f t="shared" si="23"/>
        <v>1.5384615384615385E-3</v>
      </c>
      <c r="J196" s="30">
        <f t="shared" si="23"/>
        <v>1.5384615384615385E-3</v>
      </c>
      <c r="K196" s="30">
        <f t="shared" si="23"/>
        <v>1.5384615384615385E-3</v>
      </c>
      <c r="L196" s="30">
        <f t="shared" si="23"/>
        <v>1.5384615384615385E-3</v>
      </c>
      <c r="M196" s="30">
        <f t="shared" si="23"/>
        <v>1.5384615384615385E-3</v>
      </c>
      <c r="N196" s="30">
        <f t="shared" si="23"/>
        <v>1.5384615384615385E-3</v>
      </c>
      <c r="O196" s="30">
        <f t="shared" si="23"/>
        <v>1.5384615384615385E-3</v>
      </c>
      <c r="P196" s="30">
        <f t="shared" si="23"/>
        <v>1.5384615384615385E-3</v>
      </c>
      <c r="Q196" s="30">
        <f t="shared" si="23"/>
        <v>1.5384615384615385E-3</v>
      </c>
      <c r="R196" s="30">
        <f t="shared" si="23"/>
        <v>1.5384615384615385E-3</v>
      </c>
    </row>
    <row r="197" spans="2:18">
      <c r="B197" s="25">
        <v>4</v>
      </c>
      <c r="C197" s="35"/>
      <c r="D197" s="24" t="s">
        <v>108</v>
      </c>
      <c r="E197" s="36"/>
      <c r="F197" s="30">
        <f>9%/52</f>
        <v>1.7307692307692306E-3</v>
      </c>
      <c r="G197" s="30">
        <f t="shared" ref="G197:R197" si="24">9%/52</f>
        <v>1.7307692307692306E-3</v>
      </c>
      <c r="H197" s="30">
        <f t="shared" si="24"/>
        <v>1.7307692307692306E-3</v>
      </c>
      <c r="I197" s="30">
        <f t="shared" si="24"/>
        <v>1.7307692307692306E-3</v>
      </c>
      <c r="J197" s="30">
        <f t="shared" si="24"/>
        <v>1.7307692307692306E-3</v>
      </c>
      <c r="K197" s="30">
        <f t="shared" si="24"/>
        <v>1.7307692307692306E-3</v>
      </c>
      <c r="L197" s="30">
        <f t="shared" si="24"/>
        <v>1.7307692307692306E-3</v>
      </c>
      <c r="M197" s="30">
        <f t="shared" si="24"/>
        <v>1.7307692307692306E-3</v>
      </c>
      <c r="N197" s="30">
        <f t="shared" si="24"/>
        <v>1.7307692307692306E-3</v>
      </c>
      <c r="O197" s="30">
        <f t="shared" si="24"/>
        <v>1.7307692307692306E-3</v>
      </c>
      <c r="P197" s="30">
        <f t="shared" si="24"/>
        <v>1.7307692307692306E-3</v>
      </c>
      <c r="Q197" s="30">
        <f t="shared" si="24"/>
        <v>1.7307692307692306E-3</v>
      </c>
      <c r="R197" s="30">
        <f t="shared" si="24"/>
        <v>1.7307692307692306E-3</v>
      </c>
    </row>
    <row r="198" spans="2:18">
      <c r="B198" s="25">
        <v>4</v>
      </c>
      <c r="C198" s="35"/>
      <c r="D198" s="24" t="s">
        <v>12</v>
      </c>
      <c r="E198" s="33"/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</row>
    <row r="199" spans="2:18">
      <c r="B199" s="25">
        <v>4</v>
      </c>
      <c r="C199" s="35"/>
      <c r="D199" s="24" t="s">
        <v>14</v>
      </c>
      <c r="E199" s="33"/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</row>
    <row r="200" spans="2:18">
      <c r="B200" s="25">
        <v>4</v>
      </c>
      <c r="C200" s="35"/>
      <c r="D200" s="24" t="s">
        <v>109</v>
      </c>
      <c r="E200" s="33"/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</row>
    <row r="201" spans="2:18">
      <c r="B201" s="25">
        <v>4</v>
      </c>
      <c r="C201" s="35"/>
      <c r="D201" s="24" t="s">
        <v>0</v>
      </c>
      <c r="E201" s="33"/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</row>
    <row r="202" spans="2:18" s="33" customFormat="1">
      <c r="B202" s="91"/>
      <c r="C202" s="4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</sheetData>
  <phoneticPr fontId="5" type="noConversion"/>
  <dataValidations disablePrompts="1" count="1">
    <dataValidation type="list" allowBlank="1" showInputMessage="1" showErrorMessage="1" sqref="W6" xr:uid="{623804AF-5E4C-4C7A-ACE9-115BE4F00224}">
      <formula1>$X$6:$X$9</formula1>
    </dataValidation>
  </dataValidations>
  <pageMargins left="0.75" right="0.75" top="1" bottom="1" header="0.5" footer="0.5"/>
  <pageSetup scale="61" fitToHeight="0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29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18" width="9.26953125" style="24" customWidth="1"/>
    <col min="19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8" ht="18" customHeight="1">
      <c r="A2" s="78" t="s">
        <v>116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8">
      <c r="A3" s="23" t="s">
        <v>1</v>
      </c>
    </row>
    <row r="4" spans="1:18">
      <c r="B4" s="25">
        <v>1</v>
      </c>
      <c r="C4" s="37" t="s">
        <v>74</v>
      </c>
    </row>
    <row r="5" spans="1:18">
      <c r="B5" s="25">
        <v>1</v>
      </c>
      <c r="D5" s="24" t="s">
        <v>75</v>
      </c>
      <c r="F5" s="24">
        <f>E8</f>
        <v>9589</v>
      </c>
      <c r="G5" s="24">
        <f t="shared" ref="G5:R5" ca="1" si="1">F8</f>
        <v>9582.2971215880898</v>
      </c>
      <c r="H5" s="24">
        <f t="shared" ca="1" si="1"/>
        <v>9577.2779715343859</v>
      </c>
      <c r="I5" s="24">
        <f t="shared" ca="1" si="1"/>
        <v>9573.7532500804609</v>
      </c>
      <c r="J5" s="24">
        <f t="shared" ca="1" si="1"/>
        <v>9571.555030709289</v>
      </c>
      <c r="K5" s="24">
        <f t="shared" ca="1" si="1"/>
        <v>9570.5343470379321</v>
      </c>
      <c r="L5" s="24">
        <f t="shared" ca="1" si="1"/>
        <v>9570.5590521578415</v>
      </c>
      <c r="M5" s="24">
        <f t="shared" ca="1" si="1"/>
        <v>9571.5119196625292</v>
      </c>
      <c r="N5" s="24">
        <f t="shared" ca="1" si="1"/>
        <v>9573.288959075353</v>
      </c>
      <c r="O5" s="24">
        <f t="shared" ca="1" si="1"/>
        <v>9575.7979214709339</v>
      </c>
      <c r="P5" s="24">
        <f t="shared" ca="1" si="1"/>
        <v>9578.9569738167411</v>
      </c>
      <c r="Q5" s="24">
        <f t="shared" ca="1" si="1"/>
        <v>9582.6935229857772</v>
      </c>
      <c r="R5" s="24">
        <f t="shared" ca="1" si="1"/>
        <v>9586.9431725420436</v>
      </c>
    </row>
    <row r="6" spans="1:18">
      <c r="B6" s="25">
        <v>1</v>
      </c>
      <c r="D6" s="24" t="s">
        <v>134</v>
      </c>
      <c r="F6" s="24">
        <f ca="1">'Weekly IS'!F5</f>
        <v>1075.926153846154</v>
      </c>
      <c r="G6" s="24">
        <f ca="1">'Weekly IS'!G5</f>
        <v>1076.8531056094675</v>
      </c>
      <c r="H6" s="24">
        <f ca="1">'Weekly IS'!H5</f>
        <v>1077.7808559773773</v>
      </c>
      <c r="I6" s="24">
        <f ca="1">'Weekly IS'!I5</f>
        <v>1078.7094056379117</v>
      </c>
      <c r="J6" s="24">
        <f ca="1">'Weekly IS'!J5</f>
        <v>1079.6387552796921</v>
      </c>
      <c r="K6" s="24">
        <f ca="1">'Weekly IS'!K5</f>
        <v>1080.5689055919331</v>
      </c>
      <c r="L6" s="24">
        <f ca="1">'Weekly IS'!L5</f>
        <v>1081.4998572644431</v>
      </c>
      <c r="M6" s="24">
        <f ca="1">'Weekly IS'!M5</f>
        <v>1082.4316109876247</v>
      </c>
      <c r="N6" s="24">
        <f ca="1">'Weekly IS'!N5</f>
        <v>1083.3641674524756</v>
      </c>
      <c r="O6" s="24">
        <f ca="1">'Weekly IS'!O5</f>
        <v>1084.2975273505886</v>
      </c>
      <c r="P6" s="24">
        <f ca="1">'Weekly IS'!P5</f>
        <v>1085.2316913741522</v>
      </c>
      <c r="Q6" s="24">
        <f ca="1">'Weekly IS'!Q5</f>
        <v>1086.1666602159514</v>
      </c>
      <c r="R6" s="24">
        <f ca="1">'Weekly IS'!R5</f>
        <v>1087.1024345693681</v>
      </c>
    </row>
    <row r="7" spans="1:18">
      <c r="B7" s="25">
        <v>1</v>
      </c>
      <c r="D7" s="24" t="s">
        <v>77</v>
      </c>
      <c r="F7" s="24">
        <f>E8/Assumptions!F17*7</f>
        <v>1082.6290322580644</v>
      </c>
      <c r="G7" s="24">
        <f ca="1">F8/Assumptions!G17*7</f>
        <v>1081.8722556631715</v>
      </c>
      <c r="H7" s="24">
        <f ca="1">G8/Assumptions!H17*7</f>
        <v>1081.3055774313018</v>
      </c>
      <c r="I7" s="24">
        <f ca="1">H8/Assumptions!I17*7</f>
        <v>1080.9076250090843</v>
      </c>
      <c r="J7" s="24">
        <f ca="1">I8/Assumptions!J17*7</f>
        <v>1080.6594389510487</v>
      </c>
      <c r="K7" s="24">
        <f ca="1">J8/Assumptions!K17*7</f>
        <v>1080.5442004720246</v>
      </c>
      <c r="L7" s="24">
        <f ca="1">K8/Assumptions!L17*7</f>
        <v>1080.5469897597563</v>
      </c>
      <c r="M7" s="24">
        <f ca="1">L8/Assumptions!M17*7</f>
        <v>1080.6545715748016</v>
      </c>
      <c r="N7" s="24">
        <f ca="1">M8/Assumptions!N17*7</f>
        <v>1080.8552050568946</v>
      </c>
      <c r="O7" s="24">
        <f ca="1">N8/Assumptions!O17*7</f>
        <v>1081.1384750047828</v>
      </c>
      <c r="P7" s="24">
        <f ca="1">O8/Assumptions!P17*7</f>
        <v>1081.4951422051161</v>
      </c>
      <c r="Q7" s="24">
        <f ca="1">P8/Assumptions!Q17*7</f>
        <v>1081.9170106596846</v>
      </c>
      <c r="R7" s="24">
        <f ca="1">Q8/Assumptions!R17*7</f>
        <v>1082.3968098031341</v>
      </c>
    </row>
    <row r="8" spans="1:18">
      <c r="B8" s="25">
        <v>1</v>
      </c>
      <c r="D8" s="24" t="s">
        <v>76</v>
      </c>
      <c r="E8" s="24">
        <f>'Weekly BS'!E7</f>
        <v>9589</v>
      </c>
      <c r="F8" s="24">
        <f ca="1">F5+F6-F7</f>
        <v>9582.2971215880898</v>
      </c>
      <c r="G8" s="24">
        <f t="shared" ref="G8:R8" ca="1" si="2">G5+G6-G7</f>
        <v>9577.2779715343859</v>
      </c>
      <c r="H8" s="24">
        <f t="shared" ca="1" si="2"/>
        <v>9573.7532500804609</v>
      </c>
      <c r="I8" s="24">
        <f t="shared" ca="1" si="2"/>
        <v>9571.555030709289</v>
      </c>
      <c r="J8" s="24">
        <f t="shared" ca="1" si="2"/>
        <v>9570.5343470379321</v>
      </c>
      <c r="K8" s="24">
        <f t="shared" ca="1" si="2"/>
        <v>9570.5590521578415</v>
      </c>
      <c r="L8" s="24">
        <f t="shared" ca="1" si="2"/>
        <v>9571.5119196625292</v>
      </c>
      <c r="M8" s="24">
        <f t="shared" ca="1" si="2"/>
        <v>9573.288959075353</v>
      </c>
      <c r="N8" s="24">
        <f t="shared" ca="1" si="2"/>
        <v>9575.7979214709339</v>
      </c>
      <c r="O8" s="24">
        <f t="shared" ca="1" si="2"/>
        <v>9578.9569738167411</v>
      </c>
      <c r="P8" s="24">
        <f t="shared" ca="1" si="2"/>
        <v>9582.6935229857772</v>
      </c>
      <c r="Q8" s="24">
        <f t="shared" ca="1" si="2"/>
        <v>9586.9431725420436</v>
      </c>
      <c r="R8" s="24">
        <f t="shared" ca="1" si="2"/>
        <v>9591.6487973082767</v>
      </c>
    </row>
    <row r="9" spans="1:18">
      <c r="B9" s="25">
        <v>1</v>
      </c>
    </row>
    <row r="10" spans="1:18">
      <c r="B10" s="25">
        <v>1</v>
      </c>
      <c r="C10" s="23" t="s">
        <v>78</v>
      </c>
    </row>
    <row r="11" spans="1:18">
      <c r="B11" s="25">
        <v>1</v>
      </c>
      <c r="C11" s="23"/>
      <c r="D11" s="24" t="s">
        <v>101</v>
      </c>
      <c r="F11" s="24">
        <f>E14</f>
        <v>9433</v>
      </c>
      <c r="G11" s="24">
        <f t="shared" ref="G11:R11" ca="1" si="3">F14</f>
        <v>9222.2241758241762</v>
      </c>
      <c r="H11" s="24">
        <f t="shared" ca="1" si="3"/>
        <v>9230.1694766525798</v>
      </c>
      <c r="I11" s="24">
        <f t="shared" ca="1" si="3"/>
        <v>9238.121622663235</v>
      </c>
      <c r="J11" s="24">
        <f t="shared" ca="1" si="3"/>
        <v>9246.0806197535294</v>
      </c>
      <c r="K11" s="24">
        <f t="shared" ca="1" si="3"/>
        <v>9254.0464738259325</v>
      </c>
      <c r="L11" s="24">
        <f t="shared" ca="1" si="3"/>
        <v>9262.019190787998</v>
      </c>
      <c r="M11" s="24">
        <f t="shared" ca="1" si="3"/>
        <v>9269.9987765523692</v>
      </c>
      <c r="N11" s="24">
        <f t="shared" ca="1" si="3"/>
        <v>9277.9852370367826</v>
      </c>
      <c r="O11" s="24">
        <f t="shared" ca="1" si="3"/>
        <v>9285.9785781640767</v>
      </c>
      <c r="P11" s="24">
        <f t="shared" ca="1" si="3"/>
        <v>9293.9788058621871</v>
      </c>
      <c r="Q11" s="24">
        <f t="shared" ca="1" si="3"/>
        <v>9301.9859260641624</v>
      </c>
      <c r="R11" s="24">
        <f t="shared" ca="1" si="3"/>
        <v>9309.9999447081555</v>
      </c>
    </row>
    <row r="12" spans="1:18">
      <c r="B12" s="25">
        <v>1</v>
      </c>
      <c r="C12" s="23"/>
      <c r="D12" s="24" t="s">
        <v>81</v>
      </c>
      <c r="F12" s="24">
        <f ca="1">F14+F13-F11</f>
        <v>190.56963736263788</v>
      </c>
      <c r="G12" s="24">
        <f t="shared" ref="G12:R12" ca="1" si="4">G14+G13-G11</f>
        <v>409.75787630295963</v>
      </c>
      <c r="H12" s="24">
        <f t="shared" ca="1" si="4"/>
        <v>410.22981107023588</v>
      </c>
      <c r="I12" s="24">
        <f t="shared" ca="1" si="4"/>
        <v>410.69977417552582</v>
      </c>
      <c r="J12" s="24">
        <f t="shared" ca="1" si="4"/>
        <v>411.16781148520931</v>
      </c>
      <c r="K12" s="24">
        <f t="shared" ca="1" si="4"/>
        <v>411.63396795387234</v>
      </c>
      <c r="L12" s="24">
        <f t="shared" ca="1" si="4"/>
        <v>412.09828764256599</v>
      </c>
      <c r="M12" s="24">
        <f t="shared" ca="1" si="4"/>
        <v>412.56081373666348</v>
      </c>
      <c r="N12" s="24">
        <f t="shared" ca="1" si="4"/>
        <v>413.0215885633952</v>
      </c>
      <c r="O12" s="24">
        <f t="shared" ca="1" si="4"/>
        <v>413.48065360900182</v>
      </c>
      <c r="P12" s="24">
        <f t="shared" ca="1" si="4"/>
        <v>413.93804953557083</v>
      </c>
      <c r="Q12" s="24">
        <f t="shared" ca="1" si="4"/>
        <v>414.39381619751111</v>
      </c>
      <c r="R12" s="24">
        <f t="shared" ca="1" si="4"/>
        <v>414.84799265773108</v>
      </c>
    </row>
    <row r="13" spans="1:18">
      <c r="B13" s="25">
        <v>1</v>
      </c>
      <c r="C13" s="23"/>
      <c r="D13" s="24" t="s">
        <v>102</v>
      </c>
      <c r="F13" s="24">
        <f ca="1">+F52</f>
        <v>401.34546153846162</v>
      </c>
      <c r="G13" s="24">
        <f t="shared" ref="G13:R13" ca="1" si="5">+G52</f>
        <v>401.8125754745563</v>
      </c>
      <c r="H13" s="24">
        <f t="shared" ca="1" si="5"/>
        <v>402.27766505958056</v>
      </c>
      <c r="I13" s="24">
        <f t="shared" ca="1" si="5"/>
        <v>402.74077708523191</v>
      </c>
      <c r="J13" s="24">
        <f t="shared" ca="1" si="5"/>
        <v>403.2019574128056</v>
      </c>
      <c r="K13" s="24">
        <f t="shared" ca="1" si="5"/>
        <v>403.66125099180761</v>
      </c>
      <c r="L13" s="24">
        <f t="shared" ca="1" si="5"/>
        <v>404.11870187819454</v>
      </c>
      <c r="M13" s="24">
        <f t="shared" ca="1" si="5"/>
        <v>404.57435325224981</v>
      </c>
      <c r="N13" s="24">
        <f t="shared" ca="1" si="5"/>
        <v>405.02824743610176</v>
      </c>
      <c r="O13" s="24">
        <f t="shared" ca="1" si="5"/>
        <v>405.48042591089109</v>
      </c>
      <c r="P13" s="24">
        <f t="shared" ca="1" si="5"/>
        <v>405.93092933359566</v>
      </c>
      <c r="Q13" s="24">
        <f t="shared" ca="1" si="5"/>
        <v>406.3797975535183</v>
      </c>
      <c r="R13" s="24">
        <f t="shared" ca="1" si="5"/>
        <v>406.82706962844509</v>
      </c>
    </row>
    <row r="14" spans="1:18">
      <c r="B14" s="25">
        <v>1</v>
      </c>
      <c r="C14" s="23"/>
      <c r="D14" s="24" t="s">
        <v>103</v>
      </c>
      <c r="E14" s="24">
        <f>'Weekly BS'!E8</f>
        <v>9433</v>
      </c>
      <c r="F14" s="24">
        <f ca="1">+Assumptions!F18*'Weekly IS'!F6/7</f>
        <v>9222.2241758241762</v>
      </c>
      <c r="G14" s="24">
        <f ca="1">+Assumptions!G18*'Weekly IS'!G6/7</f>
        <v>9230.1694766525798</v>
      </c>
      <c r="H14" s="24">
        <f ca="1">+Assumptions!H18*'Weekly IS'!H6/7</f>
        <v>9238.121622663235</v>
      </c>
      <c r="I14" s="24">
        <f ca="1">+Assumptions!I18*'Weekly IS'!I6/7</f>
        <v>9246.0806197535294</v>
      </c>
      <c r="J14" s="24">
        <f ca="1">+Assumptions!J18*'Weekly IS'!J6/7</f>
        <v>9254.0464738259325</v>
      </c>
      <c r="K14" s="24">
        <f ca="1">+Assumptions!K18*'Weekly IS'!K6/7</f>
        <v>9262.019190787998</v>
      </c>
      <c r="L14" s="24">
        <f ca="1">+Assumptions!L18*'Weekly IS'!L6/7</f>
        <v>9269.9987765523692</v>
      </c>
      <c r="M14" s="24">
        <f ca="1">+Assumptions!M18*'Weekly IS'!M6/7</f>
        <v>9277.9852370367826</v>
      </c>
      <c r="N14" s="24">
        <f ca="1">+Assumptions!N18*'Weekly IS'!N6/7</f>
        <v>9285.9785781640767</v>
      </c>
      <c r="O14" s="24">
        <f ca="1">+Assumptions!O18*'Weekly IS'!O6/7</f>
        <v>9293.9788058621871</v>
      </c>
      <c r="P14" s="24">
        <f ca="1">+Assumptions!P18*'Weekly IS'!P6/7</f>
        <v>9301.9859260641624</v>
      </c>
      <c r="Q14" s="24">
        <f ca="1">+Assumptions!Q18*'Weekly IS'!Q6/7</f>
        <v>9309.9999447081555</v>
      </c>
      <c r="R14" s="24">
        <f ca="1">+Assumptions!R18*'Weekly IS'!R6/7</f>
        <v>9318.0208677374412</v>
      </c>
    </row>
    <row r="15" spans="1:18">
      <c r="B15" s="25">
        <v>1</v>
      </c>
      <c r="C15" s="23"/>
    </row>
    <row r="16" spans="1:18">
      <c r="B16" s="25">
        <v>1</v>
      </c>
      <c r="D16" s="24" t="s">
        <v>79</v>
      </c>
      <c r="F16" s="24">
        <f>E19</f>
        <v>9840</v>
      </c>
      <c r="G16" s="24">
        <f t="shared" ref="G16:R16" ca="1" si="6">F19</f>
        <v>9147.4927142857141</v>
      </c>
      <c r="H16" s="24">
        <f t="shared" ca="1" si="6"/>
        <v>8736.3217572553403</v>
      </c>
      <c r="I16" s="24">
        <f t="shared" ca="1" si="6"/>
        <v>8362.5226926744563</v>
      </c>
      <c r="J16" s="24">
        <f t="shared" ca="1" si="6"/>
        <v>8022.7396610971464</v>
      </c>
      <c r="K16" s="24">
        <f t="shared" ca="1" si="6"/>
        <v>7713.9180158172276</v>
      </c>
      <c r="L16" s="24">
        <f t="shared" ca="1" si="6"/>
        <v>7433.2772900439131</v>
      </c>
      <c r="M16" s="24">
        <f t="shared" ca="1" si="6"/>
        <v>7178.2865901184359</v>
      </c>
      <c r="N16" s="24">
        <f t="shared" ca="1" si="6"/>
        <v>6946.6421970495985</v>
      </c>
      <c r="O16" s="24">
        <f t="shared" ca="1" si="6"/>
        <v>6736.2471781854656</v>
      </c>
      <c r="P16" s="24">
        <f t="shared" ca="1" si="6"/>
        <v>6545.1928286239772</v>
      </c>
      <c r="Q16" s="24">
        <f t="shared" ca="1" si="6"/>
        <v>6371.741778154832</v>
      </c>
      <c r="R16" s="24">
        <f t="shared" ca="1" si="6"/>
        <v>6214.3126142615247</v>
      </c>
    </row>
    <row r="17" spans="2:18">
      <c r="B17" s="25">
        <v>1</v>
      </c>
      <c r="D17" s="24" t="s">
        <v>81</v>
      </c>
      <c r="F17" s="24">
        <f ca="1">F12</f>
        <v>190.56963736263788</v>
      </c>
      <c r="G17" s="24">
        <f t="shared" ref="G17:R17" ca="1" si="7">G12</f>
        <v>409.75787630295963</v>
      </c>
      <c r="H17" s="24">
        <f t="shared" ca="1" si="7"/>
        <v>410.22981107023588</v>
      </c>
      <c r="I17" s="24">
        <f t="shared" ca="1" si="7"/>
        <v>410.69977417552582</v>
      </c>
      <c r="J17" s="24">
        <f t="shared" ca="1" si="7"/>
        <v>411.16781148520931</v>
      </c>
      <c r="K17" s="24">
        <f t="shared" ca="1" si="7"/>
        <v>411.63396795387234</v>
      </c>
      <c r="L17" s="24">
        <f t="shared" ca="1" si="7"/>
        <v>412.09828764256599</v>
      </c>
      <c r="M17" s="24">
        <f t="shared" ca="1" si="7"/>
        <v>412.56081373666348</v>
      </c>
      <c r="N17" s="24">
        <f t="shared" ca="1" si="7"/>
        <v>413.0215885633952</v>
      </c>
      <c r="O17" s="24">
        <f t="shared" ca="1" si="7"/>
        <v>413.48065360900182</v>
      </c>
      <c r="P17" s="24">
        <f t="shared" ca="1" si="7"/>
        <v>413.93804953557083</v>
      </c>
      <c r="Q17" s="24">
        <f t="shared" ca="1" si="7"/>
        <v>414.39381619751111</v>
      </c>
      <c r="R17" s="24">
        <f t="shared" ca="1" si="7"/>
        <v>414.84799265773108</v>
      </c>
    </row>
    <row r="18" spans="2:18">
      <c r="B18" s="25">
        <v>1</v>
      </c>
      <c r="D18" s="24" t="s">
        <v>82</v>
      </c>
      <c r="F18" s="24">
        <f>+F16/Assumptions!F19*7</f>
        <v>883.07692307692309</v>
      </c>
      <c r="G18" s="24">
        <f ca="1">+G16/Assumptions!G19*7</f>
        <v>820.92883333333327</v>
      </c>
      <c r="H18" s="24">
        <f ca="1">+H16/Assumptions!H19*7</f>
        <v>784.0288756511203</v>
      </c>
      <c r="I18" s="24">
        <f ca="1">+I16/Assumptions!I19*7</f>
        <v>750.48280575283582</v>
      </c>
      <c r="J18" s="24">
        <f ca="1">+J16/Assumptions!J19*7</f>
        <v>719.98945676512847</v>
      </c>
      <c r="K18" s="24">
        <f ca="1">+K16/Assumptions!K19*7</f>
        <v>692.27469372718701</v>
      </c>
      <c r="L18" s="24">
        <f ca="1">+L16/Assumptions!L19*7</f>
        <v>667.08898756804342</v>
      </c>
      <c r="M18" s="24">
        <f ca="1">+M16/Assumptions!M19*7</f>
        <v>644.20520680550067</v>
      </c>
      <c r="N18" s="24">
        <f ca="1">+N16/Assumptions!N19*7</f>
        <v>623.41660742752811</v>
      </c>
      <c r="O18" s="24">
        <f ca="1">+O16/Assumptions!O19*7</f>
        <v>604.53500317049043</v>
      </c>
      <c r="P18" s="24">
        <f ca="1">+P16/Assumptions!P19*7</f>
        <v>587.38910000471583</v>
      </c>
      <c r="Q18" s="24">
        <f ca="1">+Q16/Assumptions!Q19*7</f>
        <v>571.82298009081819</v>
      </c>
      <c r="R18" s="24">
        <f ca="1">+R16/Assumptions!R19*7</f>
        <v>557.69472179270099</v>
      </c>
    </row>
    <row r="19" spans="2:18">
      <c r="B19" s="25">
        <v>1</v>
      </c>
      <c r="D19" s="24" t="s">
        <v>80</v>
      </c>
      <c r="E19" s="24">
        <f>'Weekly BS'!E18</f>
        <v>9840</v>
      </c>
      <c r="F19" s="24">
        <f ca="1">+F16+F17-F18</f>
        <v>9147.4927142857141</v>
      </c>
      <c r="G19" s="24">
        <f t="shared" ref="G19:R19" ca="1" si="8">+G16+G17-G18</f>
        <v>8736.3217572553403</v>
      </c>
      <c r="H19" s="24">
        <f t="shared" ca="1" si="8"/>
        <v>8362.5226926744563</v>
      </c>
      <c r="I19" s="24">
        <f t="shared" ca="1" si="8"/>
        <v>8022.7396610971464</v>
      </c>
      <c r="J19" s="24">
        <f t="shared" ca="1" si="8"/>
        <v>7713.9180158172276</v>
      </c>
      <c r="K19" s="24">
        <f t="shared" ca="1" si="8"/>
        <v>7433.2772900439131</v>
      </c>
      <c r="L19" s="24">
        <f t="shared" ca="1" si="8"/>
        <v>7178.2865901184359</v>
      </c>
      <c r="M19" s="24">
        <f t="shared" ca="1" si="8"/>
        <v>6946.6421970495985</v>
      </c>
      <c r="N19" s="24">
        <f t="shared" ca="1" si="8"/>
        <v>6736.2471781854656</v>
      </c>
      <c r="O19" s="24">
        <f t="shared" ca="1" si="8"/>
        <v>6545.1928286239772</v>
      </c>
      <c r="P19" s="24">
        <f t="shared" ca="1" si="8"/>
        <v>6371.741778154832</v>
      </c>
      <c r="Q19" s="24">
        <f t="shared" ca="1" si="8"/>
        <v>6214.3126142615247</v>
      </c>
      <c r="R19" s="24">
        <f t="shared" ca="1" si="8"/>
        <v>6071.4658851265549</v>
      </c>
    </row>
    <row r="20" spans="2:18">
      <c r="B20" s="25">
        <v>1</v>
      </c>
    </row>
    <row r="21" spans="2:18">
      <c r="B21" s="25">
        <v>1</v>
      </c>
      <c r="C21" s="23" t="s">
        <v>83</v>
      </c>
    </row>
    <row r="22" spans="2:18">
      <c r="B22" s="25">
        <v>1</v>
      </c>
      <c r="D22" s="24" t="s">
        <v>85</v>
      </c>
      <c r="F22" s="24">
        <f>E25</f>
        <v>752</v>
      </c>
      <c r="G22" s="24">
        <f t="shared" ref="G22:R22" ca="1" si="9">F25</f>
        <v>571.32512307692309</v>
      </c>
      <c r="H22" s="24">
        <f t="shared" ca="1" si="9"/>
        <v>1143.1829111829588</v>
      </c>
      <c r="I22" s="24">
        <f t="shared" ca="1" si="9"/>
        <v>572.39010311732704</v>
      </c>
      <c r="J22" s="24">
        <f t="shared" ca="1" si="9"/>
        <v>1145.3121871051551</v>
      </c>
      <c r="K22" s="24">
        <f t="shared" ca="1" si="9"/>
        <v>573.45374628467675</v>
      </c>
      <c r="L22" s="24">
        <f t="shared" ca="1" si="9"/>
        <v>1147.4388515559988</v>
      </c>
      <c r="M22" s="24">
        <f t="shared" ca="1" si="9"/>
        <v>574.51617591360514</v>
      </c>
      <c r="N22" s="24">
        <f t="shared" ca="1" si="9"/>
        <v>1149.5631487993223</v>
      </c>
      <c r="O22" s="24">
        <f t="shared" ca="1" si="9"/>
        <v>575.57751057604082</v>
      </c>
      <c r="P22" s="24">
        <f t="shared" ca="1" si="9"/>
        <v>1151.6853136689106</v>
      </c>
      <c r="Q22" s="24">
        <f t="shared" ca="1" si="9"/>
        <v>576.6378642700206</v>
      </c>
      <c r="R22" s="24">
        <f t="shared" ca="1" si="9"/>
        <v>1153.8055719423469</v>
      </c>
    </row>
    <row r="23" spans="2:18">
      <c r="B23" s="25">
        <v>1</v>
      </c>
      <c r="D23" s="24" t="s">
        <v>86</v>
      </c>
      <c r="F23" s="24">
        <f ca="1">SUM(F51+F57)</f>
        <v>571.32512307692309</v>
      </c>
      <c r="G23" s="24">
        <f t="shared" ref="G23:R23" ca="1" si="10">SUM(G51+G57)</f>
        <v>571.85778810603563</v>
      </c>
      <c r="H23" s="24">
        <f t="shared" ca="1" si="10"/>
        <v>572.39010311732704</v>
      </c>
      <c r="I23" s="24">
        <f t="shared" ca="1" si="10"/>
        <v>572.92208398782805</v>
      </c>
      <c r="J23" s="24">
        <f t="shared" ca="1" si="10"/>
        <v>573.45374628467664</v>
      </c>
      <c r="K23" s="24">
        <f t="shared" ca="1" si="10"/>
        <v>573.98510527132203</v>
      </c>
      <c r="L23" s="24">
        <f t="shared" ca="1" si="10"/>
        <v>574.51617591360503</v>
      </c>
      <c r="M23" s="24">
        <f t="shared" ca="1" si="10"/>
        <v>575.04697288571731</v>
      </c>
      <c r="N23" s="24">
        <f t="shared" ca="1" si="10"/>
        <v>575.57751057604071</v>
      </c>
      <c r="O23" s="24">
        <f t="shared" ca="1" si="10"/>
        <v>576.10780309286974</v>
      </c>
      <c r="P23" s="24">
        <f t="shared" ca="1" si="10"/>
        <v>576.63786427002049</v>
      </c>
      <c r="Q23" s="24">
        <f t="shared" ca="1" si="10"/>
        <v>577.1677076723264</v>
      </c>
      <c r="R23" s="24">
        <f t="shared" ca="1" si="10"/>
        <v>577.69734660102472</v>
      </c>
    </row>
    <row r="24" spans="2:18">
      <c r="B24" s="25">
        <v>1</v>
      </c>
      <c r="D24" s="24" t="s">
        <v>87</v>
      </c>
      <c r="F24" s="24">
        <f>Assumptions!F20*Calcs!F22</f>
        <v>752</v>
      </c>
      <c r="G24" s="24">
        <f ca="1">Assumptions!G20*Calcs!G22</f>
        <v>0</v>
      </c>
      <c r="H24" s="24">
        <f ca="1">Assumptions!H20*Calcs!H22</f>
        <v>1143.1829111829588</v>
      </c>
      <c r="I24" s="24">
        <f ca="1">Assumptions!I20*Calcs!I22</f>
        <v>0</v>
      </c>
      <c r="J24" s="24">
        <f ca="1">Assumptions!J20*Calcs!J22</f>
        <v>1145.3121871051551</v>
      </c>
      <c r="K24" s="24">
        <f ca="1">Assumptions!K20*Calcs!K22</f>
        <v>0</v>
      </c>
      <c r="L24" s="24">
        <f ca="1">Assumptions!L20*Calcs!L22</f>
        <v>1147.4388515559988</v>
      </c>
      <c r="M24" s="24">
        <f ca="1">Assumptions!M20*Calcs!M22</f>
        <v>0</v>
      </c>
      <c r="N24" s="24">
        <f ca="1">Assumptions!N20*Calcs!N22</f>
        <v>1149.5631487993223</v>
      </c>
      <c r="O24" s="24">
        <f ca="1">Assumptions!O20*Calcs!O22</f>
        <v>0</v>
      </c>
      <c r="P24" s="24">
        <f ca="1">Assumptions!P20*Calcs!P22</f>
        <v>1151.6853136689106</v>
      </c>
      <c r="Q24" s="24">
        <f ca="1">Assumptions!Q20*Calcs!Q22</f>
        <v>0</v>
      </c>
      <c r="R24" s="24">
        <f ca="1">Assumptions!R20*Calcs!R22</f>
        <v>1153.8055719423469</v>
      </c>
    </row>
    <row r="25" spans="2:18">
      <c r="B25" s="25">
        <v>1</v>
      </c>
      <c r="D25" s="24" t="s">
        <v>221</v>
      </c>
      <c r="E25" s="24">
        <f>'Weekly BS'!E19</f>
        <v>752</v>
      </c>
      <c r="F25" s="24">
        <f ca="1">F22+F23-F24</f>
        <v>571.32512307692309</v>
      </c>
      <c r="G25" s="24">
        <f t="shared" ref="G25:R25" ca="1" si="11">G22+G23-G24</f>
        <v>1143.1829111829588</v>
      </c>
      <c r="H25" s="24">
        <f t="shared" ca="1" si="11"/>
        <v>572.39010311732704</v>
      </c>
      <c r="I25" s="24">
        <f t="shared" ca="1" si="11"/>
        <v>1145.3121871051551</v>
      </c>
      <c r="J25" s="24">
        <f t="shared" ca="1" si="11"/>
        <v>573.45374628467675</v>
      </c>
      <c r="K25" s="24">
        <f t="shared" ca="1" si="11"/>
        <v>1147.4388515559988</v>
      </c>
      <c r="L25" s="24">
        <f t="shared" ca="1" si="11"/>
        <v>574.51617591360514</v>
      </c>
      <c r="M25" s="24">
        <f t="shared" ca="1" si="11"/>
        <v>1149.5631487993223</v>
      </c>
      <c r="N25" s="24">
        <f t="shared" ca="1" si="11"/>
        <v>575.57751057604082</v>
      </c>
      <c r="O25" s="24">
        <f t="shared" ca="1" si="11"/>
        <v>1151.6853136689106</v>
      </c>
      <c r="P25" s="24">
        <f t="shared" ca="1" si="11"/>
        <v>576.6378642700206</v>
      </c>
      <c r="Q25" s="24">
        <f t="shared" ca="1" si="11"/>
        <v>1153.8055719423469</v>
      </c>
      <c r="R25" s="24">
        <f t="shared" ca="1" si="11"/>
        <v>577.69734660102472</v>
      </c>
    </row>
    <row r="26" spans="2:18">
      <c r="B26" s="25">
        <v>1</v>
      </c>
    </row>
    <row r="27" spans="2:18">
      <c r="B27" s="25">
        <v>1</v>
      </c>
      <c r="C27" s="23" t="s">
        <v>88</v>
      </c>
    </row>
    <row r="28" spans="2:18">
      <c r="B28" s="25">
        <v>1</v>
      </c>
      <c r="D28" s="24" t="s">
        <v>89</v>
      </c>
      <c r="F28" s="24">
        <f>E31</f>
        <v>644</v>
      </c>
      <c r="G28" s="24">
        <f t="shared" ref="G28:R28" ca="1" si="12">F31</f>
        <v>659.49333661538458</v>
      </c>
      <c r="H28" s="24">
        <f t="shared" ca="1" si="12"/>
        <v>48.481351551545572</v>
      </c>
      <c r="I28" s="24">
        <f t="shared" ca="1" si="12"/>
        <v>64.001395877619785</v>
      </c>
      <c r="J28" s="24">
        <f t="shared" ca="1" si="12"/>
        <v>79.53481131880568</v>
      </c>
      <c r="K28" s="24">
        <f t="shared" ca="1" si="12"/>
        <v>95.081609394833237</v>
      </c>
      <c r="L28" s="24">
        <f t="shared" ca="1" si="12"/>
        <v>110.64180163535706</v>
      </c>
      <c r="M28" s="24">
        <f t="shared" ca="1" si="12"/>
        <v>126.21539957996504</v>
      </c>
      <c r="N28" s="24">
        <f t="shared" ca="1" si="12"/>
        <v>141.80241477818683</v>
      </c>
      <c r="O28" s="24">
        <f t="shared" ca="1" si="12"/>
        <v>157.40285878950246</v>
      </c>
      <c r="P28" s="24">
        <f t="shared" ca="1" si="12"/>
        <v>173.01674318335094</v>
      </c>
      <c r="Q28" s="24">
        <f t="shared" ca="1" si="12"/>
        <v>188.64407953913872</v>
      </c>
      <c r="R28" s="24">
        <f t="shared" ca="1" si="12"/>
        <v>204.2848794462484</v>
      </c>
    </row>
    <row r="29" spans="2:18">
      <c r="B29" s="25">
        <v>1</v>
      </c>
      <c r="D29" s="24" t="s">
        <v>92</v>
      </c>
      <c r="F29" s="24">
        <f ca="1">'Weekly IS'!F17</f>
        <v>15.49333661538461</v>
      </c>
      <c r="G29" s="24">
        <f ca="1">'Weekly IS'!G17</f>
        <v>15.506684720776315</v>
      </c>
      <c r="H29" s="24">
        <f ca="1">'Weekly IS'!H17</f>
        <v>15.520044326074206</v>
      </c>
      <c r="I29" s="24">
        <f ca="1">'Weekly IS'!I17</f>
        <v>15.533415441185902</v>
      </c>
      <c r="J29" s="24">
        <f ca="1">'Weekly IS'!J17</f>
        <v>15.546798076027564</v>
      </c>
      <c r="K29" s="24">
        <f ca="1">'Weekly IS'!K17</f>
        <v>15.560192240523815</v>
      </c>
      <c r="L29" s="24">
        <f ca="1">'Weekly IS'!L17</f>
        <v>15.573597944607975</v>
      </c>
      <c r="M29" s="24">
        <f ca="1">'Weekly IS'!M17</f>
        <v>15.587015198221792</v>
      </c>
      <c r="N29" s="24">
        <f ca="1">'Weekly IS'!N17</f>
        <v>15.600444011315641</v>
      </c>
      <c r="O29" s="24">
        <f ca="1">'Weekly IS'!O17</f>
        <v>15.613884393848467</v>
      </c>
      <c r="P29" s="24">
        <f ca="1">'Weekly IS'!P17</f>
        <v>15.627336355787785</v>
      </c>
      <c r="Q29" s="24">
        <f ca="1">'Weekly IS'!Q17</f>
        <v>15.640799907109683</v>
      </c>
      <c r="R29" s="24">
        <f ca="1">'Weekly IS'!R17</f>
        <v>15.654275057798884</v>
      </c>
    </row>
    <row r="30" spans="2:18">
      <c r="B30" s="25">
        <v>1</v>
      </c>
      <c r="D30" s="24" t="s">
        <v>91</v>
      </c>
      <c r="F30" s="24">
        <f>Assumptions!F21*Calcs!F28</f>
        <v>0</v>
      </c>
      <c r="G30" s="24">
        <f ca="1">Assumptions!G21*Calcs!G28</f>
        <v>626.51866978461533</v>
      </c>
      <c r="H30" s="24">
        <f ca="1">Assumptions!H21*Calcs!H28</f>
        <v>0</v>
      </c>
      <c r="I30" s="24">
        <f ca="1">Assumptions!I21*Calcs!I28</f>
        <v>0</v>
      </c>
      <c r="J30" s="24">
        <f ca="1">Assumptions!J21*Calcs!J28</f>
        <v>0</v>
      </c>
      <c r="K30" s="24">
        <f ca="1">Assumptions!K21*Calcs!K28</f>
        <v>0</v>
      </c>
      <c r="L30" s="24">
        <f ca="1">Assumptions!L21*Calcs!L28</f>
        <v>0</v>
      </c>
      <c r="M30" s="24">
        <f ca="1">Assumptions!M21*Calcs!M28</f>
        <v>0</v>
      </c>
      <c r="N30" s="24">
        <f ca="1">Assumptions!N21*Calcs!N28</f>
        <v>0</v>
      </c>
      <c r="O30" s="24">
        <f ca="1">Assumptions!O21*Calcs!O28</f>
        <v>0</v>
      </c>
      <c r="P30" s="24">
        <f ca="1">Assumptions!P21*Calcs!P28</f>
        <v>0</v>
      </c>
      <c r="Q30" s="24">
        <f ca="1">Assumptions!Q21*Calcs!Q28</f>
        <v>0</v>
      </c>
      <c r="R30" s="24">
        <f ca="1">Assumptions!R21*Calcs!R28</f>
        <v>0</v>
      </c>
    </row>
    <row r="31" spans="2:18">
      <c r="B31" s="25">
        <v>1</v>
      </c>
      <c r="D31" s="24" t="s">
        <v>90</v>
      </c>
      <c r="E31" s="24">
        <f>'Weekly BS'!E20</f>
        <v>644</v>
      </c>
      <c r="F31" s="24">
        <f ca="1">F28+F29-F30</f>
        <v>659.49333661538458</v>
      </c>
      <c r="G31" s="24">
        <f t="shared" ref="G31:R31" ca="1" si="13">G28+G29-G30</f>
        <v>48.481351551545572</v>
      </c>
      <c r="H31" s="24">
        <f t="shared" ca="1" si="13"/>
        <v>64.001395877619785</v>
      </c>
      <c r="I31" s="24">
        <f t="shared" ca="1" si="13"/>
        <v>79.53481131880568</v>
      </c>
      <c r="J31" s="24">
        <f t="shared" ca="1" si="13"/>
        <v>95.081609394833237</v>
      </c>
      <c r="K31" s="24">
        <f t="shared" ca="1" si="13"/>
        <v>110.64180163535706</v>
      </c>
      <c r="L31" s="24">
        <f t="shared" ca="1" si="13"/>
        <v>126.21539957996504</v>
      </c>
      <c r="M31" s="24">
        <f t="shared" ca="1" si="13"/>
        <v>141.80241477818683</v>
      </c>
      <c r="N31" s="24">
        <f t="shared" ca="1" si="13"/>
        <v>157.40285878950246</v>
      </c>
      <c r="O31" s="24">
        <f t="shared" ca="1" si="13"/>
        <v>173.01674318335094</v>
      </c>
      <c r="P31" s="24">
        <f t="shared" ca="1" si="13"/>
        <v>188.64407953913872</v>
      </c>
      <c r="Q31" s="24">
        <f t="shared" ca="1" si="13"/>
        <v>204.2848794462484</v>
      </c>
      <c r="R31" s="24">
        <f t="shared" ca="1" si="13"/>
        <v>219.93915450404728</v>
      </c>
    </row>
    <row r="32" spans="2:18">
      <c r="B32" s="25">
        <v>1</v>
      </c>
    </row>
    <row r="33" spans="2:18">
      <c r="B33" s="25">
        <v>1</v>
      </c>
      <c r="C33" s="23" t="s">
        <v>162</v>
      </c>
      <c r="D33" s="33"/>
      <c r="E33" s="38"/>
    </row>
    <row r="34" spans="2:18">
      <c r="B34" s="25">
        <v>1</v>
      </c>
      <c r="C34" s="24" t="s">
        <v>117</v>
      </c>
      <c r="D34" s="33" t="s">
        <v>163</v>
      </c>
      <c r="E34" s="39"/>
      <c r="F34" s="24">
        <f>E37</f>
        <v>1935</v>
      </c>
      <c r="G34" s="24">
        <f t="shared" ref="G34:R34" ca="1" si="14">F37</f>
        <v>1928.5777846153846</v>
      </c>
      <c r="H34" s="24">
        <f t="shared" ca="1" si="14"/>
        <v>1922.3118220913611</v>
      </c>
      <c r="I34" s="24">
        <f t="shared" ca="1" si="14"/>
        <v>1916.1990113288552</v>
      </c>
      <c r="J34" s="24">
        <f t="shared" ca="1" si="14"/>
        <v>1910.2363132714156</v>
      </c>
      <c r="K34" s="24">
        <f t="shared" ca="1" si="14"/>
        <v>1904.420749664378</v>
      </c>
      <c r="L34" s="24">
        <f t="shared" ca="1" si="14"/>
        <v>1898.7494018388484</v>
      </c>
      <c r="M34" s="24">
        <f t="shared" ca="1" si="14"/>
        <v>1893.2194095200048</v>
      </c>
      <c r="N34" s="24">
        <f t="shared" ca="1" si="14"/>
        <v>1887.8279696592333</v>
      </c>
      <c r="O34" s="24">
        <f t="shared" ca="1" si="14"/>
        <v>1882.5723352896227</v>
      </c>
      <c r="P34" s="24">
        <f t="shared" ca="1" si="14"/>
        <v>1877.449814404348</v>
      </c>
      <c r="Q34" s="24">
        <f t="shared" ca="1" si="14"/>
        <v>1872.4577688574855</v>
      </c>
      <c r="R34" s="24">
        <f t="shared" ca="1" si="14"/>
        <v>1867.5936132868142</v>
      </c>
    </row>
    <row r="35" spans="2:18">
      <c r="B35" s="25">
        <v>1</v>
      </c>
      <c r="C35" s="24" t="s">
        <v>135</v>
      </c>
      <c r="D35" s="33" t="s">
        <v>118</v>
      </c>
      <c r="F35" s="24">
        <f ca="1">Assumptions!F15*'Weekly IS'!F5</f>
        <v>32.277784615384618</v>
      </c>
      <c r="G35" s="24">
        <f ca="1">Assumptions!G15*'Weekly IS'!G5</f>
        <v>32.305593168284027</v>
      </c>
      <c r="H35" s="24">
        <f ca="1">Assumptions!H15*'Weekly IS'!H5</f>
        <v>32.333425679321316</v>
      </c>
      <c r="I35" s="24">
        <f ca="1">Assumptions!I15*'Weekly IS'!I5</f>
        <v>32.361282169137347</v>
      </c>
      <c r="J35" s="24">
        <f ca="1">Assumptions!J15*'Weekly IS'!J5</f>
        <v>32.389162658390759</v>
      </c>
      <c r="K35" s="24">
        <f ca="1">Assumptions!K15*'Weekly IS'!K5</f>
        <v>32.417067167757992</v>
      </c>
      <c r="L35" s="24">
        <f ca="1">Assumptions!L15*'Weekly IS'!L5</f>
        <v>32.444995717933296</v>
      </c>
      <c r="M35" s="24">
        <f ca="1">Assumptions!M15*'Weekly IS'!M5</f>
        <v>32.472948329628743</v>
      </c>
      <c r="N35" s="24">
        <f ca="1">Assumptions!N15*'Weekly IS'!N5</f>
        <v>32.500925023574268</v>
      </c>
      <c r="O35" s="24">
        <f ca="1">Assumptions!O15*'Weekly IS'!O5</f>
        <v>32.528925820517657</v>
      </c>
      <c r="P35" s="24">
        <f ca="1">Assumptions!P15*'Weekly IS'!P5</f>
        <v>32.556950741224568</v>
      </c>
      <c r="Q35" s="24">
        <f ca="1">Assumptions!Q15*'Weekly IS'!Q5</f>
        <v>32.584999806478542</v>
      </c>
      <c r="R35" s="24">
        <f ca="1">Assumptions!R15*'Weekly IS'!R5</f>
        <v>32.613073037081044</v>
      </c>
    </row>
    <row r="36" spans="2:18">
      <c r="B36" s="25">
        <v>1</v>
      </c>
      <c r="C36" s="24" t="s">
        <v>164</v>
      </c>
      <c r="D36" s="33" t="s">
        <v>119</v>
      </c>
      <c r="F36" s="24">
        <f>Assumptions!F12*Calcs!F34</f>
        <v>38.700000000000003</v>
      </c>
      <c r="G36" s="24">
        <f ca="1">Assumptions!G12*Calcs!G34</f>
        <v>38.57155569230769</v>
      </c>
      <c r="H36" s="24">
        <f ca="1">Assumptions!H12*Calcs!H34</f>
        <v>38.446236441827224</v>
      </c>
      <c r="I36" s="24">
        <f ca="1">Assumptions!I12*Calcs!I34</f>
        <v>38.323980226577106</v>
      </c>
      <c r="J36" s="24">
        <f ca="1">Assumptions!J12*Calcs!J34</f>
        <v>38.204726265428313</v>
      </c>
      <c r="K36" s="24">
        <f ca="1">Assumptions!K12*Calcs!K34</f>
        <v>38.088414993287564</v>
      </c>
      <c r="L36" s="24">
        <f ca="1">Assumptions!L12*Calcs!L34</f>
        <v>37.974988036776971</v>
      </c>
      <c r="M36" s="24">
        <f ca="1">Assumptions!M12*Calcs!M34</f>
        <v>37.864388190400099</v>
      </c>
      <c r="N36" s="24">
        <f ca="1">Assumptions!N12*Calcs!N34</f>
        <v>37.756559393184666</v>
      </c>
      <c r="O36" s="24">
        <f ca="1">Assumptions!O12*Calcs!O34</f>
        <v>37.651446705792459</v>
      </c>
      <c r="P36" s="24">
        <f ca="1">Assumptions!P12*Calcs!P34</f>
        <v>37.548996288086961</v>
      </c>
      <c r="Q36" s="24">
        <f ca="1">Assumptions!Q12*Calcs!Q34</f>
        <v>37.449155377149708</v>
      </c>
      <c r="R36" s="24">
        <f ca="1">Assumptions!R12*Calcs!R34</f>
        <v>37.351872265736283</v>
      </c>
    </row>
    <row r="37" spans="2:18">
      <c r="B37" s="25">
        <v>1</v>
      </c>
      <c r="C37" s="33" t="s">
        <v>120</v>
      </c>
      <c r="D37" s="33" t="s">
        <v>107</v>
      </c>
      <c r="E37" s="24">
        <f>'Weekly BS'!E12</f>
        <v>1935</v>
      </c>
      <c r="F37" s="24">
        <f ca="1">F34+F35-F36</f>
        <v>1928.5777846153846</v>
      </c>
      <c r="G37" s="24">
        <f t="shared" ref="G37:R37" ca="1" si="15">G34+G35-G36</f>
        <v>1922.3118220913611</v>
      </c>
      <c r="H37" s="24">
        <f t="shared" ca="1" si="15"/>
        <v>1916.1990113288552</v>
      </c>
      <c r="I37" s="24">
        <f t="shared" ca="1" si="15"/>
        <v>1910.2363132714156</v>
      </c>
      <c r="J37" s="24">
        <f t="shared" ca="1" si="15"/>
        <v>1904.420749664378</v>
      </c>
      <c r="K37" s="24">
        <f t="shared" ca="1" si="15"/>
        <v>1898.7494018388484</v>
      </c>
      <c r="L37" s="24">
        <f t="shared" ca="1" si="15"/>
        <v>1893.2194095200048</v>
      </c>
      <c r="M37" s="24">
        <f t="shared" ca="1" si="15"/>
        <v>1887.8279696592333</v>
      </c>
      <c r="N37" s="24">
        <f t="shared" ca="1" si="15"/>
        <v>1882.5723352896227</v>
      </c>
      <c r="O37" s="24">
        <f t="shared" ca="1" si="15"/>
        <v>1877.449814404348</v>
      </c>
      <c r="P37" s="24">
        <f t="shared" ca="1" si="15"/>
        <v>1872.4577688574855</v>
      </c>
      <c r="Q37" s="24">
        <f t="shared" ca="1" si="15"/>
        <v>1867.5936132868142</v>
      </c>
      <c r="R37" s="24">
        <f t="shared" ca="1" si="15"/>
        <v>1862.8548140581588</v>
      </c>
    </row>
    <row r="38" spans="2:18">
      <c r="B38" s="25">
        <v>1</v>
      </c>
      <c r="C38" s="33"/>
      <c r="D38" s="33"/>
      <c r="E38" s="27"/>
    </row>
    <row r="39" spans="2:18">
      <c r="B39" s="25">
        <v>1</v>
      </c>
      <c r="C39" s="40" t="s">
        <v>161</v>
      </c>
      <c r="D39" s="33"/>
      <c r="E39" s="33"/>
    </row>
    <row r="40" spans="2:18">
      <c r="B40" s="25">
        <v>1</v>
      </c>
      <c r="C40" s="33"/>
      <c r="D40" s="33" t="s">
        <v>59</v>
      </c>
      <c r="E40" s="33">
        <f>'Weekly BS'!E7</f>
        <v>9589</v>
      </c>
      <c r="F40" s="33">
        <f ca="1">'Weekly BS'!F7</f>
        <v>9582.2971215880898</v>
      </c>
      <c r="G40" s="33">
        <f ca="1">'Weekly BS'!G7</f>
        <v>9577.2779715343859</v>
      </c>
      <c r="H40" s="33">
        <f ca="1">'Weekly BS'!H7</f>
        <v>9573.7532500804609</v>
      </c>
      <c r="I40" s="33">
        <f ca="1">'Weekly BS'!I7</f>
        <v>9571.555030709289</v>
      </c>
      <c r="J40" s="33">
        <f ca="1">'Weekly BS'!J7</f>
        <v>9570.5343470379321</v>
      </c>
      <c r="K40" s="33">
        <f ca="1">'Weekly BS'!K7</f>
        <v>9570.5590521578415</v>
      </c>
      <c r="L40" s="33">
        <f ca="1">'Weekly BS'!L7</f>
        <v>9571.5119196625292</v>
      </c>
      <c r="M40" s="33">
        <f ca="1">'Weekly BS'!M7</f>
        <v>9573.288959075353</v>
      </c>
      <c r="N40" s="33">
        <f ca="1">'Weekly BS'!N7</f>
        <v>9575.7979214709339</v>
      </c>
      <c r="O40" s="33">
        <f ca="1">'Weekly BS'!O7</f>
        <v>9578.9569738167411</v>
      </c>
      <c r="P40" s="33">
        <f ca="1">'Weekly BS'!P7</f>
        <v>9582.6935229857772</v>
      </c>
      <c r="Q40" s="33">
        <f ca="1">'Weekly BS'!Q7</f>
        <v>9586.9431725420436</v>
      </c>
      <c r="R40" s="33">
        <f ca="1">'Weekly BS'!R7</f>
        <v>9591.6487973082767</v>
      </c>
    </row>
    <row r="41" spans="2:18">
      <c r="B41" s="25">
        <v>1</v>
      </c>
      <c r="C41" s="33"/>
      <c r="D41" s="33" t="s">
        <v>205</v>
      </c>
      <c r="E41" s="33">
        <f>'Weekly BS'!E8</f>
        <v>9433</v>
      </c>
      <c r="F41" s="33">
        <f ca="1">'Weekly BS'!F8</f>
        <v>9222.2241758241762</v>
      </c>
      <c r="G41" s="33">
        <f ca="1">'Weekly BS'!G8</f>
        <v>9230.1694766525798</v>
      </c>
      <c r="H41" s="33">
        <f ca="1">'Weekly BS'!H8</f>
        <v>9238.121622663235</v>
      </c>
      <c r="I41" s="33">
        <f ca="1">'Weekly BS'!I8</f>
        <v>9246.0806197535294</v>
      </c>
      <c r="J41" s="33">
        <f ca="1">'Weekly BS'!J8</f>
        <v>9254.0464738259325</v>
      </c>
      <c r="K41" s="33">
        <f ca="1">'Weekly BS'!K8</f>
        <v>9262.019190787998</v>
      </c>
      <c r="L41" s="33">
        <f ca="1">'Weekly BS'!L8</f>
        <v>9269.9987765523692</v>
      </c>
      <c r="M41" s="33">
        <f ca="1">'Weekly BS'!M8</f>
        <v>9277.9852370367826</v>
      </c>
      <c r="N41" s="33">
        <f ca="1">'Weekly BS'!N8</f>
        <v>9285.9785781640767</v>
      </c>
      <c r="O41" s="33">
        <f ca="1">'Weekly BS'!O8</f>
        <v>9293.9788058621871</v>
      </c>
      <c r="P41" s="33">
        <f ca="1">'Weekly BS'!P8</f>
        <v>9301.9859260641624</v>
      </c>
      <c r="Q41" s="33">
        <f ca="1">'Weekly BS'!Q8</f>
        <v>9309.9999447081555</v>
      </c>
      <c r="R41" s="33">
        <f ca="1">'Weekly BS'!R8</f>
        <v>9318.0208677374412</v>
      </c>
    </row>
    <row r="42" spans="2:18">
      <c r="B42" s="25">
        <v>1</v>
      </c>
      <c r="C42" s="33"/>
      <c r="D42" s="41" t="s">
        <v>201</v>
      </c>
      <c r="E42" s="33">
        <f>SUM(E40:E41)</f>
        <v>19022</v>
      </c>
      <c r="F42" s="33">
        <f t="shared" ref="F42:R42" ca="1" si="16">SUM(F40:F41)</f>
        <v>18804.521297412266</v>
      </c>
      <c r="G42" s="33">
        <f t="shared" ca="1" si="16"/>
        <v>18807.447448186966</v>
      </c>
      <c r="H42" s="33">
        <f t="shared" ca="1" si="16"/>
        <v>18811.874872743698</v>
      </c>
      <c r="I42" s="33">
        <f t="shared" ca="1" si="16"/>
        <v>18817.63565046282</v>
      </c>
      <c r="J42" s="33">
        <f t="shared" ca="1" si="16"/>
        <v>18824.580820863863</v>
      </c>
      <c r="K42" s="33">
        <f t="shared" ca="1" si="16"/>
        <v>18832.578242945841</v>
      </c>
      <c r="L42" s="33">
        <f t="shared" ca="1" si="16"/>
        <v>18841.5106962149</v>
      </c>
      <c r="M42" s="33">
        <f t="shared" ca="1" si="16"/>
        <v>18851.274196112136</v>
      </c>
      <c r="N42" s="33">
        <f t="shared" ca="1" si="16"/>
        <v>18861.776499635009</v>
      </c>
      <c r="O42" s="33">
        <f t="shared" ca="1" si="16"/>
        <v>18872.935779678926</v>
      </c>
      <c r="P42" s="33">
        <f t="shared" ca="1" si="16"/>
        <v>18884.679449049938</v>
      </c>
      <c r="Q42" s="33">
        <f t="shared" ca="1" si="16"/>
        <v>18896.943117250201</v>
      </c>
      <c r="R42" s="33">
        <f t="shared" ca="1" si="16"/>
        <v>18909.669665045716</v>
      </c>
    </row>
    <row r="43" spans="2:18">
      <c r="B43" s="25">
        <v>1</v>
      </c>
      <c r="C43" s="33"/>
      <c r="D43" s="33" t="str">
        <f>'Weekly BS'!D19</f>
        <v>Accrued compensation</v>
      </c>
      <c r="E43" s="33">
        <f>'Weekly BS'!E19</f>
        <v>752</v>
      </c>
      <c r="F43" s="33">
        <f ca="1">'Weekly BS'!F19</f>
        <v>571.32512307692309</v>
      </c>
      <c r="G43" s="33">
        <f ca="1">'Weekly BS'!G19</f>
        <v>1143.1829111829588</v>
      </c>
      <c r="H43" s="33">
        <f ca="1">'Weekly BS'!H19</f>
        <v>572.39010311732704</v>
      </c>
      <c r="I43" s="33">
        <f ca="1">'Weekly BS'!I19</f>
        <v>1145.3121871051551</v>
      </c>
      <c r="J43" s="33">
        <f ca="1">'Weekly BS'!J19</f>
        <v>573.45374628467675</v>
      </c>
      <c r="K43" s="33">
        <f ca="1">'Weekly BS'!K19</f>
        <v>1147.4388515559988</v>
      </c>
      <c r="L43" s="33">
        <f ca="1">'Weekly BS'!L19</f>
        <v>574.51617591360514</v>
      </c>
      <c r="M43" s="33">
        <f ca="1">'Weekly BS'!M19</f>
        <v>1149.5631487993223</v>
      </c>
      <c r="N43" s="33">
        <f ca="1">'Weekly BS'!N19</f>
        <v>575.57751057604082</v>
      </c>
      <c r="O43" s="33">
        <f ca="1">'Weekly BS'!O19</f>
        <v>1151.6853136689106</v>
      </c>
      <c r="P43" s="33">
        <f ca="1">'Weekly BS'!P19</f>
        <v>576.6378642700206</v>
      </c>
      <c r="Q43" s="33">
        <f ca="1">'Weekly BS'!Q19</f>
        <v>1153.8055719423469</v>
      </c>
      <c r="R43" s="33">
        <f ca="1">'Weekly BS'!R19</f>
        <v>577.69734660102472</v>
      </c>
    </row>
    <row r="44" spans="2:18">
      <c r="B44" s="25">
        <v>1</v>
      </c>
      <c r="C44" s="33"/>
      <c r="D44" s="33" t="str">
        <f>'Weekly BS'!D20</f>
        <v>Taxes payable</v>
      </c>
      <c r="E44" s="33">
        <f>'Weekly BS'!E20</f>
        <v>644</v>
      </c>
      <c r="F44" s="33">
        <f ca="1">'Weekly BS'!F20</f>
        <v>659.49333661538458</v>
      </c>
      <c r="G44" s="33">
        <f ca="1">'Weekly BS'!G20</f>
        <v>48.481351551545572</v>
      </c>
      <c r="H44" s="33">
        <f ca="1">'Weekly BS'!H20</f>
        <v>64.001395877619785</v>
      </c>
      <c r="I44" s="33">
        <f ca="1">'Weekly BS'!I20</f>
        <v>79.53481131880568</v>
      </c>
      <c r="J44" s="33">
        <f ca="1">'Weekly BS'!J20</f>
        <v>95.081609394833237</v>
      </c>
      <c r="K44" s="33">
        <f ca="1">'Weekly BS'!K20</f>
        <v>110.64180163535706</v>
      </c>
      <c r="L44" s="33">
        <f ca="1">'Weekly BS'!L20</f>
        <v>126.21539957996504</v>
      </c>
      <c r="M44" s="33">
        <f ca="1">'Weekly BS'!M20</f>
        <v>141.80241477818683</v>
      </c>
      <c r="N44" s="33">
        <f ca="1">'Weekly BS'!N20</f>
        <v>157.40285878950246</v>
      </c>
      <c r="O44" s="33">
        <f ca="1">'Weekly BS'!O20</f>
        <v>173.01674318335094</v>
      </c>
      <c r="P44" s="33">
        <f ca="1">'Weekly BS'!P20</f>
        <v>188.64407953913872</v>
      </c>
      <c r="Q44" s="33">
        <f ca="1">'Weekly BS'!Q20</f>
        <v>204.2848794462484</v>
      </c>
      <c r="R44" s="33">
        <f ca="1">'Weekly BS'!R20</f>
        <v>219.93915450404728</v>
      </c>
    </row>
    <row r="45" spans="2:18">
      <c r="B45" s="25">
        <v>1</v>
      </c>
      <c r="C45" s="33"/>
      <c r="D45" s="33" t="s">
        <v>65</v>
      </c>
      <c r="E45" s="33">
        <f>'Weekly BS'!E18</f>
        <v>9840</v>
      </c>
      <c r="F45" s="33">
        <f ca="1">'Weekly BS'!F18</f>
        <v>9147.4927142857141</v>
      </c>
      <c r="G45" s="33">
        <f ca="1">'Weekly BS'!G18</f>
        <v>8736.3217572553403</v>
      </c>
      <c r="H45" s="33">
        <f ca="1">'Weekly BS'!H18</f>
        <v>8362.5226926744563</v>
      </c>
      <c r="I45" s="33">
        <f ca="1">'Weekly BS'!I18</f>
        <v>8022.7396610971464</v>
      </c>
      <c r="J45" s="33">
        <f ca="1">'Weekly BS'!J18</f>
        <v>7713.9180158172276</v>
      </c>
      <c r="K45" s="33">
        <f ca="1">'Weekly BS'!K18</f>
        <v>7433.2772900439131</v>
      </c>
      <c r="L45" s="33">
        <f ca="1">'Weekly BS'!L18</f>
        <v>7178.2865901184359</v>
      </c>
      <c r="M45" s="33">
        <f ca="1">'Weekly BS'!M18</f>
        <v>6946.6421970495985</v>
      </c>
      <c r="N45" s="33">
        <f ca="1">'Weekly BS'!N18</f>
        <v>6736.2471781854656</v>
      </c>
      <c r="O45" s="33">
        <f ca="1">'Weekly BS'!O18</f>
        <v>6545.1928286239772</v>
      </c>
      <c r="P45" s="33">
        <f ca="1">'Weekly BS'!P18</f>
        <v>6371.741778154832</v>
      </c>
      <c r="Q45" s="33">
        <f ca="1">'Weekly BS'!Q18</f>
        <v>6214.3126142615247</v>
      </c>
      <c r="R45" s="33">
        <f ca="1">'Weekly BS'!R18</f>
        <v>6071.4658851265549</v>
      </c>
    </row>
    <row r="46" spans="2:18">
      <c r="B46" s="25">
        <v>1</v>
      </c>
      <c r="C46" s="33"/>
      <c r="D46" s="41" t="s">
        <v>202</v>
      </c>
      <c r="E46" s="33">
        <f>SUM(E43:E45)</f>
        <v>11236</v>
      </c>
      <c r="F46" s="33">
        <f t="shared" ref="F46:R46" ca="1" si="17">SUM(F43:F45)</f>
        <v>10378.311173978022</v>
      </c>
      <c r="G46" s="33">
        <f t="shared" ca="1" si="17"/>
        <v>9927.9860199898449</v>
      </c>
      <c r="H46" s="33">
        <f t="shared" ca="1" si="17"/>
        <v>8998.9141916694025</v>
      </c>
      <c r="I46" s="33">
        <f t="shared" ca="1" si="17"/>
        <v>9247.5866595211064</v>
      </c>
      <c r="J46" s="33">
        <f t="shared" ca="1" si="17"/>
        <v>8382.4533714967383</v>
      </c>
      <c r="K46" s="33">
        <f t="shared" ca="1" si="17"/>
        <v>8691.357943235269</v>
      </c>
      <c r="L46" s="33">
        <f t="shared" ca="1" si="17"/>
        <v>7879.0181656120058</v>
      </c>
      <c r="M46" s="33">
        <f t="shared" ca="1" si="17"/>
        <v>8238.0077606271079</v>
      </c>
      <c r="N46" s="33">
        <f t="shared" ca="1" si="17"/>
        <v>7469.2275475510087</v>
      </c>
      <c r="O46" s="33">
        <f t="shared" ca="1" si="17"/>
        <v>7869.8948854762384</v>
      </c>
      <c r="P46" s="33">
        <f t="shared" ca="1" si="17"/>
        <v>7137.0237219639912</v>
      </c>
      <c r="Q46" s="33">
        <f t="shared" ca="1" si="17"/>
        <v>7572.40306565012</v>
      </c>
      <c r="R46" s="33">
        <f t="shared" ca="1" si="17"/>
        <v>6869.102386231627</v>
      </c>
    </row>
    <row r="47" spans="2:18">
      <c r="B47" s="25">
        <v>1</v>
      </c>
      <c r="C47" s="42" t="s">
        <v>123</v>
      </c>
      <c r="D47" s="33" t="s">
        <v>161</v>
      </c>
      <c r="E47" s="33">
        <f>E42-E46</f>
        <v>7786</v>
      </c>
      <c r="F47" s="33">
        <f t="shared" ref="F47:R47" ca="1" si="18">F42-F46</f>
        <v>8426.2101234342445</v>
      </c>
      <c r="G47" s="33">
        <f t="shared" ca="1" si="18"/>
        <v>8879.4614281971208</v>
      </c>
      <c r="H47" s="33">
        <f t="shared" ca="1" si="18"/>
        <v>9812.9606810742953</v>
      </c>
      <c r="I47" s="33">
        <f t="shared" ca="1" si="18"/>
        <v>9570.0489909417138</v>
      </c>
      <c r="J47" s="33">
        <f t="shared" ca="1" si="18"/>
        <v>10442.127449367124</v>
      </c>
      <c r="K47" s="33">
        <f t="shared" ca="1" si="18"/>
        <v>10141.220299710572</v>
      </c>
      <c r="L47" s="33">
        <f t="shared" ca="1" si="18"/>
        <v>10962.492530602894</v>
      </c>
      <c r="M47" s="33">
        <f t="shared" ca="1" si="18"/>
        <v>10613.266435485028</v>
      </c>
      <c r="N47" s="33">
        <f t="shared" ca="1" si="18"/>
        <v>11392.548952084</v>
      </c>
      <c r="O47" s="33">
        <f t="shared" ca="1" si="18"/>
        <v>11003.040894202688</v>
      </c>
      <c r="P47" s="33">
        <f t="shared" ca="1" si="18"/>
        <v>11747.655727085947</v>
      </c>
      <c r="Q47" s="33">
        <f t="shared" ca="1" si="18"/>
        <v>11324.540051600081</v>
      </c>
      <c r="R47" s="33">
        <f t="shared" ca="1" si="18"/>
        <v>12040.567278814089</v>
      </c>
    </row>
    <row r="48" spans="2:18">
      <c r="B48" s="25">
        <v>1</v>
      </c>
      <c r="C48" s="33"/>
      <c r="D48" s="33"/>
    </row>
    <row r="49" spans="1:18">
      <c r="B49" s="25">
        <v>1</v>
      </c>
      <c r="C49" s="23" t="s">
        <v>97</v>
      </c>
    </row>
    <row r="50" spans="1:18">
      <c r="B50" s="25">
        <v>1</v>
      </c>
      <c r="D50" s="24" t="s">
        <v>139</v>
      </c>
      <c r="F50" s="24">
        <f>Assumptions!F13*Calcs!F36</f>
        <v>29.025000000000002</v>
      </c>
      <c r="G50" s="24">
        <f ca="1">Assumptions!G13*Calcs!G36</f>
        <v>28.928666769230766</v>
      </c>
      <c r="H50" s="24">
        <f ca="1">Assumptions!H13*Calcs!H36</f>
        <v>28.834677331370418</v>
      </c>
      <c r="I50" s="24">
        <f ca="1">Assumptions!I13*Calcs!I36</f>
        <v>28.74298516993283</v>
      </c>
      <c r="J50" s="24">
        <f ca="1">Assumptions!J13*Calcs!J36</f>
        <v>28.653544699071233</v>
      </c>
      <c r="K50" s="24">
        <f ca="1">Assumptions!K13*Calcs!K36</f>
        <v>28.566311244965675</v>
      </c>
      <c r="L50" s="24">
        <f ca="1">Assumptions!L13*Calcs!L36</f>
        <v>28.481241027582726</v>
      </c>
      <c r="M50" s="24">
        <f ca="1">Assumptions!M13*Calcs!M36</f>
        <v>28.398291142800076</v>
      </c>
      <c r="N50" s="24">
        <f ca="1">Assumptions!N13*Calcs!N36</f>
        <v>28.317419544888502</v>
      </c>
      <c r="O50" s="24">
        <f ca="1">Assumptions!O13*Calcs!O36</f>
        <v>28.238585029344343</v>
      </c>
      <c r="P50" s="24">
        <f ca="1">Assumptions!P13*Calcs!P36</f>
        <v>28.161747216065223</v>
      </c>
      <c r="Q50" s="24">
        <f ca="1">Assumptions!Q13*Calcs!Q36</f>
        <v>28.086866532862281</v>
      </c>
      <c r="R50" s="24">
        <f ca="1">Assumptions!R13*Calcs!R36</f>
        <v>28.01390419930221</v>
      </c>
    </row>
    <row r="51" spans="1:18">
      <c r="B51" s="25">
        <v>1</v>
      </c>
      <c r="D51" s="24" t="s">
        <v>86</v>
      </c>
      <c r="F51" s="24">
        <f ca="1">Assumptions!F8*Calcs!F53</f>
        <v>430.3704615384616</v>
      </c>
      <c r="G51" s="24">
        <f ca="1">Assumptions!G8*Calcs!G53</f>
        <v>430.74124224378704</v>
      </c>
      <c r="H51" s="24">
        <f ca="1">Assumptions!H8*Calcs!H53</f>
        <v>431.11234239095097</v>
      </c>
      <c r="I51" s="24">
        <f ca="1">Assumptions!I8*Calcs!I53</f>
        <v>431.48376225516472</v>
      </c>
      <c r="J51" s="24">
        <f ca="1">Assumptions!J8*Calcs!J53</f>
        <v>431.85550211187683</v>
      </c>
      <c r="K51" s="24">
        <f ca="1">Assumptions!K8*Calcs!K53</f>
        <v>432.22756223677328</v>
      </c>
      <c r="L51" s="24">
        <f ca="1">Assumptions!L8*Calcs!L53</f>
        <v>432.59994290577725</v>
      </c>
      <c r="M51" s="24">
        <f ca="1">Assumptions!M8*Calcs!M53</f>
        <v>432.97264439504988</v>
      </c>
      <c r="N51" s="24">
        <f ca="1">Assumptions!N8*Calcs!N53</f>
        <v>433.34566698099025</v>
      </c>
      <c r="O51" s="24">
        <f ca="1">Assumptions!O8*Calcs!O53</f>
        <v>433.71901094023542</v>
      </c>
      <c r="P51" s="24">
        <f ca="1">Assumptions!P8*Calcs!P53</f>
        <v>434.09267654966089</v>
      </c>
      <c r="Q51" s="24">
        <f ca="1">Assumptions!Q8*Calcs!Q53</f>
        <v>434.4666640863806</v>
      </c>
      <c r="R51" s="24">
        <f ca="1">Assumptions!R8*Calcs!R53</f>
        <v>434.84097382774729</v>
      </c>
    </row>
    <row r="52" spans="1:18">
      <c r="B52" s="25">
        <v>1</v>
      </c>
      <c r="D52" s="24" t="s">
        <v>183</v>
      </c>
      <c r="F52" s="24">
        <f ca="1">F53-SUM(F50:F51)</f>
        <v>401.34546153846162</v>
      </c>
      <c r="G52" s="24">
        <f t="shared" ref="G52:R52" ca="1" si="19">G53-SUM(G50:G51)</f>
        <v>401.8125754745563</v>
      </c>
      <c r="H52" s="24">
        <f t="shared" ca="1" si="19"/>
        <v>402.27766505958056</v>
      </c>
      <c r="I52" s="24">
        <f t="shared" ca="1" si="19"/>
        <v>402.74077708523191</v>
      </c>
      <c r="J52" s="24">
        <f t="shared" ca="1" si="19"/>
        <v>403.2019574128056</v>
      </c>
      <c r="K52" s="24">
        <f t="shared" ca="1" si="19"/>
        <v>403.66125099180761</v>
      </c>
      <c r="L52" s="24">
        <f t="shared" ca="1" si="19"/>
        <v>404.11870187819454</v>
      </c>
      <c r="M52" s="24">
        <f t="shared" ca="1" si="19"/>
        <v>404.57435325224981</v>
      </c>
      <c r="N52" s="24">
        <f t="shared" ca="1" si="19"/>
        <v>405.02824743610176</v>
      </c>
      <c r="O52" s="24">
        <f t="shared" ca="1" si="19"/>
        <v>405.48042591089109</v>
      </c>
      <c r="P52" s="24">
        <f t="shared" ca="1" si="19"/>
        <v>405.93092933359566</v>
      </c>
      <c r="Q52" s="24">
        <f t="shared" ca="1" si="19"/>
        <v>406.3797975535183</v>
      </c>
      <c r="R52" s="24">
        <f t="shared" ca="1" si="19"/>
        <v>406.82706962844509</v>
      </c>
    </row>
    <row r="53" spans="1:18">
      <c r="B53" s="25">
        <v>1</v>
      </c>
      <c r="D53" s="24" t="s">
        <v>100</v>
      </c>
      <c r="F53" s="24">
        <f ca="1">'Weekly IS'!F6</f>
        <v>860.7409230769232</v>
      </c>
      <c r="G53" s="24">
        <f ca="1">'Weekly IS'!G6</f>
        <v>861.48248448757408</v>
      </c>
      <c r="H53" s="24">
        <f ca="1">'Weekly IS'!H6</f>
        <v>862.22468478190194</v>
      </c>
      <c r="I53" s="24">
        <f ca="1">'Weekly IS'!I6</f>
        <v>862.96752451032944</v>
      </c>
      <c r="J53" s="24">
        <f ca="1">'Weekly IS'!J6</f>
        <v>863.71100422375366</v>
      </c>
      <c r="K53" s="24">
        <f ca="1">'Weekly IS'!K6</f>
        <v>864.45512447354656</v>
      </c>
      <c r="L53" s="24">
        <f ca="1">'Weekly IS'!L6</f>
        <v>865.19988581155451</v>
      </c>
      <c r="M53" s="24">
        <f ca="1">'Weekly IS'!M6</f>
        <v>865.94528879009977</v>
      </c>
      <c r="N53" s="24">
        <f ca="1">'Weekly IS'!N6</f>
        <v>866.69133396198049</v>
      </c>
      <c r="O53" s="24">
        <f ca="1">'Weekly IS'!O6</f>
        <v>867.43802188047084</v>
      </c>
      <c r="P53" s="24">
        <f ca="1">'Weekly IS'!P6</f>
        <v>868.18535309932179</v>
      </c>
      <c r="Q53" s="24">
        <f ca="1">'Weekly IS'!Q6</f>
        <v>868.93332817276121</v>
      </c>
      <c r="R53" s="24">
        <f ca="1">'Weekly IS'!R6</f>
        <v>869.68194765549458</v>
      </c>
    </row>
    <row r="54" spans="1:18">
      <c r="B54" s="25">
        <v>1</v>
      </c>
    </row>
    <row r="55" spans="1:18">
      <c r="B55" s="25">
        <v>1</v>
      </c>
      <c r="C55" s="23" t="s">
        <v>98</v>
      </c>
    </row>
    <row r="56" spans="1:18">
      <c r="B56" s="25">
        <v>1</v>
      </c>
      <c r="D56" s="24" t="s">
        <v>139</v>
      </c>
      <c r="F56" s="24">
        <f>Assumptions!F14*Calcs!F36</f>
        <v>9.6750000000000007</v>
      </c>
      <c r="G56" s="24">
        <f ca="1">Assumptions!G14*Calcs!G36</f>
        <v>9.6428889230769226</v>
      </c>
      <c r="H56" s="24">
        <f ca="1">Assumptions!H14*Calcs!H36</f>
        <v>9.6115591104568061</v>
      </c>
      <c r="I56" s="24">
        <f ca="1">Assumptions!I14*Calcs!I36</f>
        <v>9.5809950566442765</v>
      </c>
      <c r="J56" s="24">
        <f ca="1">Assumptions!J14*Calcs!J36</f>
        <v>9.5511815663570783</v>
      </c>
      <c r="K56" s="24">
        <f ca="1">Assumptions!K14*Calcs!K36</f>
        <v>9.5221037483218911</v>
      </c>
      <c r="L56" s="24">
        <f ca="1">Assumptions!L14*Calcs!L36</f>
        <v>9.4937470091942426</v>
      </c>
      <c r="M56" s="24">
        <f ca="1">Assumptions!M14*Calcs!M36</f>
        <v>9.4660970476000248</v>
      </c>
      <c r="N56" s="24">
        <f ca="1">Assumptions!N14*Calcs!N36</f>
        <v>9.4391398482961666</v>
      </c>
      <c r="O56" s="24">
        <f ca="1">Assumptions!O14*Calcs!O36</f>
        <v>9.4128616764481148</v>
      </c>
      <c r="P56" s="24">
        <f ca="1">Assumptions!P14*Calcs!P36</f>
        <v>9.3872490720217403</v>
      </c>
      <c r="Q56" s="24">
        <f ca="1">Assumptions!Q14*Calcs!Q36</f>
        <v>9.362288844287427</v>
      </c>
      <c r="R56" s="24">
        <f ca="1">Assumptions!R14*Calcs!R36</f>
        <v>9.3379680664340707</v>
      </c>
    </row>
    <row r="57" spans="1:18">
      <c r="B57" s="25">
        <v>1</v>
      </c>
      <c r="D57" s="24" t="s">
        <v>86</v>
      </c>
      <c r="F57" s="24">
        <f ca="1">F58-F56</f>
        <v>140.95466153846155</v>
      </c>
      <c r="G57" s="24">
        <f t="shared" ref="G57:R57" ca="1" si="20">G58-G56</f>
        <v>141.11654586224856</v>
      </c>
      <c r="H57" s="24">
        <f t="shared" ca="1" si="20"/>
        <v>141.27776072637604</v>
      </c>
      <c r="I57" s="24">
        <f t="shared" ca="1" si="20"/>
        <v>141.43832173266338</v>
      </c>
      <c r="J57" s="24">
        <f t="shared" ca="1" si="20"/>
        <v>141.59824417279981</v>
      </c>
      <c r="K57" s="24">
        <f t="shared" ca="1" si="20"/>
        <v>141.75754303454877</v>
      </c>
      <c r="L57" s="24">
        <f t="shared" ca="1" si="20"/>
        <v>141.9162330078278</v>
      </c>
      <c r="M57" s="24">
        <f t="shared" ca="1" si="20"/>
        <v>142.07432849066745</v>
      </c>
      <c r="N57" s="24">
        <f t="shared" ca="1" si="20"/>
        <v>142.23184359505044</v>
      </c>
      <c r="O57" s="24">
        <f t="shared" ca="1" si="20"/>
        <v>142.38879215263432</v>
      </c>
      <c r="P57" s="24">
        <f t="shared" ca="1" si="20"/>
        <v>142.54518772035956</v>
      </c>
      <c r="Q57" s="24">
        <f t="shared" ca="1" si="20"/>
        <v>142.70104358594577</v>
      </c>
      <c r="R57" s="24">
        <f t="shared" ca="1" si="20"/>
        <v>142.85637277327749</v>
      </c>
    </row>
    <row r="58" spans="1:18">
      <c r="B58" s="25">
        <v>1</v>
      </c>
      <c r="D58" s="24" t="s">
        <v>99</v>
      </c>
      <c r="F58" s="24">
        <f ca="1">'Weekly IS'!F10</f>
        <v>150.62966153846156</v>
      </c>
      <c r="G58" s="24">
        <f ca="1">'Weekly IS'!G10</f>
        <v>150.75943478532548</v>
      </c>
      <c r="H58" s="24">
        <f ca="1">'Weekly IS'!H10</f>
        <v>150.88931983683284</v>
      </c>
      <c r="I58" s="24">
        <f ca="1">'Weekly IS'!I10</f>
        <v>151.01931678930765</v>
      </c>
      <c r="J58" s="24">
        <f ca="1">'Weekly IS'!J10</f>
        <v>151.1494257391569</v>
      </c>
      <c r="K58" s="24">
        <f ca="1">'Weekly IS'!K10</f>
        <v>151.27964678287066</v>
      </c>
      <c r="L58" s="24">
        <f ca="1">'Weekly IS'!L10</f>
        <v>151.40998001702204</v>
      </c>
      <c r="M58" s="24">
        <f ca="1">'Weekly IS'!M10</f>
        <v>151.54042553826747</v>
      </c>
      <c r="N58" s="24">
        <f ca="1">'Weekly IS'!N10</f>
        <v>151.67098344334661</v>
      </c>
      <c r="O58" s="24">
        <f ca="1">'Weekly IS'!O10</f>
        <v>151.80165382908243</v>
      </c>
      <c r="P58" s="24">
        <f ca="1">'Weekly IS'!P10</f>
        <v>151.93243679238131</v>
      </c>
      <c r="Q58" s="24">
        <f ca="1">'Weekly IS'!Q10</f>
        <v>152.0633324302332</v>
      </c>
      <c r="R58" s="24">
        <f ca="1">'Weekly IS'!R10</f>
        <v>152.19434083971154</v>
      </c>
    </row>
    <row r="60" spans="1:18">
      <c r="A60" s="23" t="s">
        <v>2</v>
      </c>
    </row>
    <row r="61" spans="1:18">
      <c r="B61" s="25">
        <v>2</v>
      </c>
      <c r="C61" s="37" t="s">
        <v>74</v>
      </c>
    </row>
    <row r="62" spans="1:18">
      <c r="B62" s="25">
        <v>2</v>
      </c>
      <c r="D62" s="24" t="s">
        <v>75</v>
      </c>
      <c r="F62" s="24">
        <f t="shared" ref="F62:R62" ca="1" si="21">E65</f>
        <v>9591.6487973082767</v>
      </c>
      <c r="G62" s="24">
        <f t="shared" ca="1" si="21"/>
        <v>9596.5590265839073</v>
      </c>
      <c r="H62" s="24">
        <f t="shared" ca="1" si="21"/>
        <v>9601.6512579971604</v>
      </c>
      <c r="I62" s="24">
        <f t="shared" ca="1" si="21"/>
        <v>9606.9054413941503</v>
      </c>
      <c r="J62" s="24">
        <f t="shared" ca="1" si="21"/>
        <v>9612.3037906854679</v>
      </c>
      <c r="K62" s="24">
        <f t="shared" ca="1" si="21"/>
        <v>9617.8305282262318</v>
      </c>
      <c r="L62" s="24">
        <f t="shared" ca="1" si="21"/>
        <v>9623.4716580564473</v>
      </c>
      <c r="M62" s="24">
        <f t="shared" ca="1" si="21"/>
        <v>9629.2147647432685</v>
      </c>
      <c r="N62" s="24">
        <f t="shared" ca="1" si="21"/>
        <v>9635.0488349346106</v>
      </c>
      <c r="O62" s="24">
        <f t="shared" ca="1" si="21"/>
        <v>9640.9640990599382</v>
      </c>
      <c r="P62" s="24">
        <f t="shared" ca="1" si="21"/>
        <v>9646.9518909035469</v>
      </c>
      <c r="Q62" s="24">
        <f t="shared" ca="1" si="21"/>
        <v>9653.0045230324686</v>
      </c>
      <c r="R62" s="24">
        <f t="shared" ca="1" si="21"/>
        <v>9659.1151762889822</v>
      </c>
    </row>
    <row r="63" spans="1:18">
      <c r="B63" s="25">
        <v>2</v>
      </c>
      <c r="D63" s="24" t="s">
        <v>134</v>
      </c>
      <c r="F63" s="24">
        <f ca="1">'Weekly IS'!F62</f>
        <v>1087.8383192943074</v>
      </c>
      <c r="G63" s="24">
        <f ca="1">'Weekly IS'!G62</f>
        <v>1088.574702156599</v>
      </c>
      <c r="H63" s="24">
        <f ca="1">'Weekly IS'!H62</f>
        <v>1089.3115834934433</v>
      </c>
      <c r="I63" s="24">
        <f ca="1">'Weekly IS'!I62</f>
        <v>1090.0489636422697</v>
      </c>
      <c r="J63" s="24">
        <f ca="1">'Weekly IS'!J62</f>
        <v>1090.7868429407351</v>
      </c>
      <c r="K63" s="24">
        <f ca="1">'Weekly IS'!K62</f>
        <v>1091.5252217267257</v>
      </c>
      <c r="L63" s="24">
        <f ca="1">'Weekly IS'!L62</f>
        <v>1092.264100338356</v>
      </c>
      <c r="M63" s="24">
        <f ca="1">'Weekly IS'!M62</f>
        <v>1093.0034791139697</v>
      </c>
      <c r="N63" s="24">
        <f ca="1">'Weekly IS'!N62</f>
        <v>1093.743358392139</v>
      </c>
      <c r="O63" s="24">
        <f ca="1">'Weekly IS'!O62</f>
        <v>1094.4837385116659</v>
      </c>
      <c r="P63" s="24">
        <f ca="1">'Weekly IS'!P62</f>
        <v>1095.2246198115815</v>
      </c>
      <c r="Q63" s="24">
        <f ca="1">'Weekly IS'!Q62</f>
        <v>1095.9660026311462</v>
      </c>
      <c r="R63" s="24">
        <f ca="1">'Weekly IS'!R62</f>
        <v>1096.7078873098503</v>
      </c>
    </row>
    <row r="64" spans="1:18">
      <c r="B64" s="25">
        <v>2</v>
      </c>
      <c r="D64" s="24" t="s">
        <v>77</v>
      </c>
      <c r="F64" s="24">
        <f ca="1">E65/Assumptions!F74*7</f>
        <v>1082.9280900186764</v>
      </c>
      <c r="G64" s="24">
        <f ca="1">F65/Assumptions!G74*7</f>
        <v>1083.4824707433445</v>
      </c>
      <c r="H64" s="24">
        <f ca="1">G65/Assumptions!H74*7</f>
        <v>1084.0574000964536</v>
      </c>
      <c r="I64" s="24">
        <f ca="1">H65/Assumptions!I74*7</f>
        <v>1084.6506143509523</v>
      </c>
      <c r="J64" s="24">
        <f ca="1">I65/Assumptions!J74*7</f>
        <v>1085.2601053999722</v>
      </c>
      <c r="K64" s="24">
        <f ca="1">J65/Assumptions!K74*7</f>
        <v>1085.88409189651</v>
      </c>
      <c r="L64" s="24">
        <f ca="1">K65/Assumptions!L74*7</f>
        <v>1086.5209936515344</v>
      </c>
      <c r="M64" s="24">
        <f ca="1">L65/Assumptions!M74*7</f>
        <v>1087.1694089226271</v>
      </c>
      <c r="N64" s="24">
        <f ca="1">M65/Assumptions!N74*7</f>
        <v>1087.8280942668109</v>
      </c>
      <c r="O64" s="24">
        <f ca="1">N65/Assumptions!O74*7</f>
        <v>1088.4959466680575</v>
      </c>
      <c r="P64" s="24">
        <f ca="1">O65/Assumptions!P74*7</f>
        <v>1089.1719876826587</v>
      </c>
      <c r="Q64" s="24">
        <f ca="1">P65/Assumptions!Q74*7</f>
        <v>1089.8553493746335</v>
      </c>
      <c r="R64" s="24">
        <f ca="1">Q65/Assumptions!R74*7</f>
        <v>1090.5452618390786</v>
      </c>
    </row>
    <row r="65" spans="2:18">
      <c r="B65" s="25">
        <v>2</v>
      </c>
      <c r="D65" s="24" t="s">
        <v>76</v>
      </c>
      <c r="E65" s="24">
        <f ca="1">'Weekly BS'!E64</f>
        <v>9591.6487973082767</v>
      </c>
      <c r="F65" s="24">
        <f ca="1">F62+F63-F64</f>
        <v>9596.5590265839073</v>
      </c>
      <c r="G65" s="24">
        <f t="shared" ref="G65:R65" ca="1" si="22">G62+G63-G64</f>
        <v>9601.6512579971604</v>
      </c>
      <c r="H65" s="24">
        <f t="shared" ca="1" si="22"/>
        <v>9606.9054413941503</v>
      </c>
      <c r="I65" s="24">
        <f t="shared" ca="1" si="22"/>
        <v>9612.3037906854679</v>
      </c>
      <c r="J65" s="24">
        <f t="shared" ca="1" si="22"/>
        <v>9617.8305282262318</v>
      </c>
      <c r="K65" s="24">
        <f t="shared" ca="1" si="22"/>
        <v>9623.4716580564473</v>
      </c>
      <c r="L65" s="24">
        <f t="shared" ca="1" si="22"/>
        <v>9629.2147647432685</v>
      </c>
      <c r="M65" s="24">
        <f t="shared" ca="1" si="22"/>
        <v>9635.0488349346106</v>
      </c>
      <c r="N65" s="24">
        <f t="shared" ca="1" si="22"/>
        <v>9640.9640990599382</v>
      </c>
      <c r="O65" s="24">
        <f t="shared" ca="1" si="22"/>
        <v>9646.9518909035469</v>
      </c>
      <c r="P65" s="24">
        <f t="shared" ca="1" si="22"/>
        <v>9653.0045230324686</v>
      </c>
      <c r="Q65" s="24">
        <f t="shared" ca="1" si="22"/>
        <v>9659.1151762889822</v>
      </c>
      <c r="R65" s="24">
        <f t="shared" ca="1" si="22"/>
        <v>9665.2778017597539</v>
      </c>
    </row>
    <row r="66" spans="2:18">
      <c r="B66" s="25">
        <v>2</v>
      </c>
    </row>
    <row r="67" spans="2:18">
      <c r="B67" s="25">
        <v>2</v>
      </c>
      <c r="C67" s="23" t="s">
        <v>78</v>
      </c>
    </row>
    <row r="68" spans="2:18">
      <c r="B68" s="25">
        <v>2</v>
      </c>
      <c r="C68" s="23"/>
      <c r="D68" s="24" t="s">
        <v>101</v>
      </c>
      <c r="F68" s="24">
        <f ca="1">E71</f>
        <v>9318.0208677374412</v>
      </c>
      <c r="G68" s="24">
        <f t="shared" ref="G68:R68" ca="1" si="23">F71</f>
        <v>9324.328451094063</v>
      </c>
      <c r="H68" s="24">
        <f t="shared" ca="1" si="23"/>
        <v>9330.6403041994199</v>
      </c>
      <c r="I68" s="24">
        <f t="shared" ca="1" si="23"/>
        <v>9336.9564299438007</v>
      </c>
      <c r="J68" s="24">
        <f t="shared" ca="1" si="23"/>
        <v>9343.2768312194548</v>
      </c>
      <c r="K68" s="24">
        <f t="shared" ca="1" si="23"/>
        <v>9349.6015109205873</v>
      </c>
      <c r="L68" s="24">
        <f t="shared" ca="1" si="23"/>
        <v>9355.930471943364</v>
      </c>
      <c r="M68" s="24">
        <f t="shared" ca="1" si="23"/>
        <v>9362.2637171859078</v>
      </c>
      <c r="N68" s="24">
        <f t="shared" ca="1" si="23"/>
        <v>9368.6012495483119</v>
      </c>
      <c r="O68" s="24">
        <f t="shared" ca="1" si="23"/>
        <v>9374.943071932621</v>
      </c>
      <c r="P68" s="24">
        <f t="shared" ca="1" si="23"/>
        <v>9381.2891872428499</v>
      </c>
      <c r="Q68" s="24">
        <f t="shared" ca="1" si="23"/>
        <v>9387.6395983849852</v>
      </c>
      <c r="R68" s="24">
        <f t="shared" ca="1" si="23"/>
        <v>9393.994308266967</v>
      </c>
    </row>
    <row r="69" spans="2:18">
      <c r="B69" s="25">
        <v>2</v>
      </c>
      <c r="C69" s="23"/>
      <c r="D69" s="24" t="s">
        <v>81</v>
      </c>
      <c r="F69" s="24">
        <f t="shared" ref="F69:R69" ca="1" si="24">F71+F70-F68</f>
        <v>430.90550197218181</v>
      </c>
      <c r="G69" s="24">
        <f t="shared" ca="1" si="24"/>
        <v>431.28543619216543</v>
      </c>
      <c r="H69" s="24">
        <f t="shared" ca="1" si="24"/>
        <v>431.6638627115517</v>
      </c>
      <c r="I69" s="24">
        <f t="shared" ca="1" si="24"/>
        <v>432.04081580748789</v>
      </c>
      <c r="J69" s="24">
        <f t="shared" ca="1" si="24"/>
        <v>432.41632907435451</v>
      </c>
      <c r="K69" s="24">
        <f t="shared" ca="1" si="24"/>
        <v>432.79043543745138</v>
      </c>
      <c r="L69" s="24">
        <f t="shared" ca="1" si="24"/>
        <v>433.16316716635265</v>
      </c>
      <c r="M69" s="24">
        <f t="shared" ca="1" si="24"/>
        <v>433.53455588805446</v>
      </c>
      <c r="N69" s="24">
        <f t="shared" ca="1" si="24"/>
        <v>433.90463259979151</v>
      </c>
      <c r="O69" s="24">
        <f t="shared" ca="1" si="24"/>
        <v>434.27342768167182</v>
      </c>
      <c r="P69" s="24">
        <f t="shared" ca="1" si="24"/>
        <v>434.64097090900032</v>
      </c>
      <c r="Q69" s="24">
        <f t="shared" ca="1" si="24"/>
        <v>435.00729146436606</v>
      </c>
      <c r="R69" s="24">
        <f t="shared" ca="1" si="24"/>
        <v>435.37241794953297</v>
      </c>
    </row>
    <row r="70" spans="2:18">
      <c r="B70" s="25">
        <v>2</v>
      </c>
      <c r="C70" s="23"/>
      <c r="D70" s="24" t="s">
        <v>102</v>
      </c>
      <c r="F70" s="24">
        <f ca="1">+F109</f>
        <v>424.59791861555954</v>
      </c>
      <c r="G70" s="24">
        <f t="shared" ref="G70:R70" ca="1" si="25">+G109</f>
        <v>424.97358308680782</v>
      </c>
      <c r="H70" s="24">
        <f t="shared" ca="1" si="25"/>
        <v>425.34773696717139</v>
      </c>
      <c r="I70" s="24">
        <f t="shared" ca="1" si="25"/>
        <v>425.72041453183306</v>
      </c>
      <c r="J70" s="24">
        <f t="shared" ca="1" si="25"/>
        <v>426.09164937322277</v>
      </c>
      <c r="K70" s="24">
        <f t="shared" ca="1" si="25"/>
        <v>426.46147441467394</v>
      </c>
      <c r="L70" s="24">
        <f t="shared" ca="1" si="25"/>
        <v>426.829921923808</v>
      </c>
      <c r="M70" s="24">
        <f t="shared" ca="1" si="25"/>
        <v>427.19702352564997</v>
      </c>
      <c r="N70" s="24">
        <f t="shared" ca="1" si="25"/>
        <v>427.56281021548239</v>
      </c>
      <c r="O70" s="24">
        <f t="shared" ca="1" si="25"/>
        <v>427.92731237144204</v>
      </c>
      <c r="P70" s="24">
        <f t="shared" ca="1" si="25"/>
        <v>428.29055976686493</v>
      </c>
      <c r="Q70" s="24">
        <f t="shared" ca="1" si="25"/>
        <v>428.65258158238368</v>
      </c>
      <c r="R70" s="24">
        <f t="shared" ca="1" si="25"/>
        <v>429.01340641778404</v>
      </c>
    </row>
    <row r="71" spans="2:18">
      <c r="B71" s="25">
        <v>2</v>
      </c>
      <c r="C71" s="23"/>
      <c r="D71" s="24" t="s">
        <v>103</v>
      </c>
      <c r="E71" s="24">
        <f ca="1">'Weekly BS'!E65</f>
        <v>9318.0208677374412</v>
      </c>
      <c r="F71" s="24">
        <f ca="1">+Assumptions!F75*'Weekly IS'!F63/7</f>
        <v>9324.328451094063</v>
      </c>
      <c r="G71" s="24">
        <f ca="1">+Assumptions!G75*'Weekly IS'!G63/7</f>
        <v>9330.6403041994199</v>
      </c>
      <c r="H71" s="24">
        <f ca="1">+Assumptions!H75*'Weekly IS'!H63/7</f>
        <v>9336.9564299438007</v>
      </c>
      <c r="I71" s="24">
        <f ca="1">+Assumptions!I75*'Weekly IS'!I63/7</f>
        <v>9343.2768312194548</v>
      </c>
      <c r="J71" s="24">
        <f ca="1">+Assumptions!J75*'Weekly IS'!J63/7</f>
        <v>9349.6015109205873</v>
      </c>
      <c r="K71" s="24">
        <f ca="1">+Assumptions!K75*'Weekly IS'!K63/7</f>
        <v>9355.930471943364</v>
      </c>
      <c r="L71" s="24">
        <f ca="1">+Assumptions!L75*'Weekly IS'!L63/7</f>
        <v>9362.2637171859078</v>
      </c>
      <c r="M71" s="24">
        <f ca="1">+Assumptions!M75*'Weekly IS'!M63/7</f>
        <v>9368.6012495483119</v>
      </c>
      <c r="N71" s="24">
        <f ca="1">+Assumptions!N75*'Weekly IS'!N63/7</f>
        <v>9374.943071932621</v>
      </c>
      <c r="O71" s="24">
        <f ca="1">+Assumptions!O75*'Weekly IS'!O63/7</f>
        <v>9381.2891872428499</v>
      </c>
      <c r="P71" s="24">
        <f ca="1">+Assumptions!P75*'Weekly IS'!P63/7</f>
        <v>9387.6395983849852</v>
      </c>
      <c r="Q71" s="24">
        <f ca="1">+Assumptions!Q75*'Weekly IS'!Q63/7</f>
        <v>9393.994308266967</v>
      </c>
      <c r="R71" s="24">
        <f ca="1">+Assumptions!R75*'Weekly IS'!R63/7</f>
        <v>9400.3533197987163</v>
      </c>
    </row>
    <row r="72" spans="2:18">
      <c r="B72" s="25">
        <v>2</v>
      </c>
      <c r="C72" s="23"/>
    </row>
    <row r="73" spans="2:18">
      <c r="B73" s="25">
        <v>2</v>
      </c>
      <c r="D73" s="24" t="s">
        <v>79</v>
      </c>
      <c r="F73" s="24">
        <f ca="1">E76</f>
        <v>6071.4658851265549</v>
      </c>
      <c r="G73" s="24">
        <f t="shared" ref="G73:R73" ca="1" si="26">F76</f>
        <v>5957.4962435617381</v>
      </c>
      <c r="H73" s="24">
        <f t="shared" ca="1" si="26"/>
        <v>5854.1345809727218</v>
      </c>
      <c r="I73" s="24">
        <f t="shared" ca="1" si="26"/>
        <v>5760.4273915456961</v>
      </c>
      <c r="J73" s="24">
        <f t="shared" ca="1" si="26"/>
        <v>5675.5067747785706</v>
      </c>
      <c r="K73" s="24">
        <f t="shared" ca="1" si="26"/>
        <v>5598.582752270233</v>
      </c>
      <c r="L73" s="24">
        <f t="shared" ca="1" si="26"/>
        <v>5528.9362740424067</v>
      </c>
      <c r="M73" s="24">
        <f t="shared" ca="1" si="26"/>
        <v>5465.9128525126462</v>
      </c>
      <c r="N73" s="24">
        <f t="shared" ca="1" si="26"/>
        <v>5408.9167677905916</v>
      </c>
      <c r="O73" s="24">
        <f t="shared" ca="1" si="26"/>
        <v>5357.4057930245608</v>
      </c>
      <c r="P73" s="24">
        <f t="shared" ca="1" si="26"/>
        <v>5310.8863931271053</v>
      </c>
      <c r="Q73" s="24">
        <f t="shared" ca="1" si="26"/>
        <v>5268.9093543964937</v>
      </c>
      <c r="R73" s="24">
        <f t="shared" ca="1" si="26"/>
        <v>5231.0658063637384</v>
      </c>
    </row>
    <row r="74" spans="2:18">
      <c r="B74" s="25">
        <v>2</v>
      </c>
      <c r="D74" s="24" t="s">
        <v>81</v>
      </c>
      <c r="F74" s="24">
        <f ca="1">F69</f>
        <v>430.90550197218181</v>
      </c>
      <c r="G74" s="24">
        <f t="shared" ref="G74:R74" ca="1" si="27">G69</f>
        <v>431.28543619216543</v>
      </c>
      <c r="H74" s="24">
        <f t="shared" ca="1" si="27"/>
        <v>431.6638627115517</v>
      </c>
      <c r="I74" s="24">
        <f t="shared" ca="1" si="27"/>
        <v>432.04081580748789</v>
      </c>
      <c r="J74" s="24">
        <f t="shared" ca="1" si="27"/>
        <v>432.41632907435451</v>
      </c>
      <c r="K74" s="24">
        <f t="shared" ca="1" si="27"/>
        <v>432.79043543745138</v>
      </c>
      <c r="L74" s="24">
        <f t="shared" ca="1" si="27"/>
        <v>433.16316716635265</v>
      </c>
      <c r="M74" s="24">
        <f t="shared" ca="1" si="27"/>
        <v>433.53455588805446</v>
      </c>
      <c r="N74" s="24">
        <f t="shared" ca="1" si="27"/>
        <v>433.90463259979151</v>
      </c>
      <c r="O74" s="24">
        <f t="shared" ca="1" si="27"/>
        <v>434.27342768167182</v>
      </c>
      <c r="P74" s="24">
        <f t="shared" ca="1" si="27"/>
        <v>434.64097090900032</v>
      </c>
      <c r="Q74" s="24">
        <f t="shared" ca="1" si="27"/>
        <v>435.00729146436606</v>
      </c>
      <c r="R74" s="24">
        <f t="shared" ca="1" si="27"/>
        <v>435.37241794953297</v>
      </c>
    </row>
    <row r="75" spans="2:18">
      <c r="B75" s="25">
        <v>2</v>
      </c>
      <c r="D75" s="24" t="s">
        <v>82</v>
      </c>
      <c r="F75" s="24">
        <f ca="1">+F73/Assumptions!F76*7</f>
        <v>544.87514353699851</v>
      </c>
      <c r="G75" s="24">
        <f ca="1">+G73/Assumptions!G76*7</f>
        <v>534.64709878118163</v>
      </c>
      <c r="H75" s="24">
        <f ca="1">+H73/Assumptions!H76*7</f>
        <v>525.37105213857762</v>
      </c>
      <c r="I75" s="24">
        <f ca="1">+I73/Assumptions!I76*7</f>
        <v>516.9614325746137</v>
      </c>
      <c r="J75" s="24">
        <f ca="1">+J73/Assumptions!J76*7</f>
        <v>509.34035158269228</v>
      </c>
      <c r="K75" s="24">
        <f ca="1">+K73/Assumptions!K76*7</f>
        <v>502.43691366527736</v>
      </c>
      <c r="L75" s="24">
        <f ca="1">+L73/Assumptions!L76*7</f>
        <v>496.1865886961134</v>
      </c>
      <c r="M75" s="24">
        <f ca="1">+M73/Assumptions!M76*7</f>
        <v>490.53064061010923</v>
      </c>
      <c r="N75" s="24">
        <f ca="1">+N73/Assumptions!N76*7</f>
        <v>485.41560736582232</v>
      </c>
      <c r="O75" s="24">
        <f ca="1">+O73/Assumptions!O76*7</f>
        <v>480.79282757912722</v>
      </c>
      <c r="P75" s="24">
        <f ca="1">+P73/Assumptions!P76*7</f>
        <v>476.61800963961201</v>
      </c>
      <c r="Q75" s="24">
        <f ca="1">+Q73/Assumptions!Q76*7</f>
        <v>472.85083949712123</v>
      </c>
      <c r="R75" s="24">
        <f ca="1">+R73/Assumptions!R76*7</f>
        <v>469.45462364802779</v>
      </c>
    </row>
    <row r="76" spans="2:18">
      <c r="B76" s="25">
        <v>2</v>
      </c>
      <c r="D76" s="24" t="s">
        <v>80</v>
      </c>
      <c r="E76" s="24">
        <f ca="1">'Weekly BS'!E75</f>
        <v>6071.4658851265549</v>
      </c>
      <c r="F76" s="24">
        <f t="shared" ref="F76:R76" ca="1" si="28">+F73+F74-F75</f>
        <v>5957.4962435617381</v>
      </c>
      <c r="G76" s="24">
        <f t="shared" ca="1" si="28"/>
        <v>5854.1345809727218</v>
      </c>
      <c r="H76" s="24">
        <f t="shared" ca="1" si="28"/>
        <v>5760.4273915456961</v>
      </c>
      <c r="I76" s="24">
        <f t="shared" ca="1" si="28"/>
        <v>5675.5067747785706</v>
      </c>
      <c r="J76" s="24">
        <f t="shared" ca="1" si="28"/>
        <v>5598.582752270233</v>
      </c>
      <c r="K76" s="24">
        <f t="shared" ca="1" si="28"/>
        <v>5528.9362740424067</v>
      </c>
      <c r="L76" s="24">
        <f t="shared" ca="1" si="28"/>
        <v>5465.9128525126462</v>
      </c>
      <c r="M76" s="24">
        <f t="shared" ca="1" si="28"/>
        <v>5408.9167677905916</v>
      </c>
      <c r="N76" s="24">
        <f t="shared" ca="1" si="28"/>
        <v>5357.4057930245608</v>
      </c>
      <c r="O76" s="24">
        <f t="shared" ca="1" si="28"/>
        <v>5310.8863931271053</v>
      </c>
      <c r="P76" s="24">
        <f t="shared" ca="1" si="28"/>
        <v>5268.9093543964937</v>
      </c>
      <c r="Q76" s="24">
        <f t="shared" ca="1" si="28"/>
        <v>5231.0658063637384</v>
      </c>
      <c r="R76" s="24">
        <f t="shared" ca="1" si="28"/>
        <v>5196.983600665244</v>
      </c>
    </row>
    <row r="77" spans="2:18">
      <c r="B77" s="25">
        <v>2</v>
      </c>
    </row>
    <row r="78" spans="2:18">
      <c r="B78" s="25">
        <v>2</v>
      </c>
      <c r="C78" s="23" t="s">
        <v>83</v>
      </c>
    </row>
    <row r="79" spans="2:18">
      <c r="B79" s="25">
        <v>2</v>
      </c>
      <c r="D79" s="24" t="s">
        <v>85</v>
      </c>
      <c r="F79" s="24">
        <f t="shared" ref="F79:R79" ca="1" si="29">E82</f>
        <v>577.69734660102472</v>
      </c>
      <c r="G79" s="24">
        <f t="shared" ca="1" si="29"/>
        <v>1116.6535854550648</v>
      </c>
      <c r="H79" s="24">
        <f t="shared" ca="1" si="29"/>
        <v>539.35048555014691</v>
      </c>
      <c r="I79" s="24">
        <f t="shared" ca="1" si="29"/>
        <v>1079.0948963754754</v>
      </c>
      <c r="J79" s="24">
        <f t="shared" ca="1" si="29"/>
        <v>540.13802622792014</v>
      </c>
      <c r="K79" s="24">
        <f t="shared" ca="1" si="29"/>
        <v>1080.6693693066763</v>
      </c>
      <c r="L79" s="24">
        <f t="shared" ca="1" si="29"/>
        <v>540.92437247572161</v>
      </c>
      <c r="M79" s="24">
        <f t="shared" ca="1" si="29"/>
        <v>1082.241497773937</v>
      </c>
      <c r="N79" s="24">
        <f t="shared" ca="1" si="29"/>
        <v>541.70961221152015</v>
      </c>
      <c r="O79" s="24">
        <f t="shared" ca="1" si="29"/>
        <v>1083.8114558826092</v>
      </c>
      <c r="P79" s="24">
        <f t="shared" ca="1" si="29"/>
        <v>542.49382992674259</v>
      </c>
      <c r="Q79" s="24">
        <f t="shared" ca="1" si="29"/>
        <v>1085.3794109535288</v>
      </c>
      <c r="R79" s="24">
        <f t="shared" ca="1" si="29"/>
        <v>543.27710682203997</v>
      </c>
    </row>
    <row r="80" spans="2:18">
      <c r="B80" s="25">
        <v>2</v>
      </c>
      <c r="D80" s="24" t="s">
        <v>86</v>
      </c>
      <c r="F80" s="24">
        <f ca="1">SUM(F108+F114)</f>
        <v>538.95623885404007</v>
      </c>
      <c r="G80" s="24">
        <f t="shared" ref="G80:R80" ca="1" si="30">SUM(G108+G114)</f>
        <v>539.3504855501468</v>
      </c>
      <c r="H80" s="24">
        <f t="shared" ca="1" si="30"/>
        <v>539.74441082532837</v>
      </c>
      <c r="I80" s="24">
        <f t="shared" ca="1" si="30"/>
        <v>540.13802622792014</v>
      </c>
      <c r="J80" s="24">
        <f t="shared" ca="1" si="30"/>
        <v>540.53134307875621</v>
      </c>
      <c r="K80" s="24">
        <f t="shared" ca="1" si="30"/>
        <v>540.92437247572173</v>
      </c>
      <c r="L80" s="24">
        <f t="shared" ca="1" si="30"/>
        <v>541.31712529821539</v>
      </c>
      <c r="M80" s="24">
        <f t="shared" ca="1" si="30"/>
        <v>541.70961221152027</v>
      </c>
      <c r="N80" s="24">
        <f t="shared" ca="1" si="30"/>
        <v>542.101843671089</v>
      </c>
      <c r="O80" s="24">
        <f t="shared" ca="1" si="30"/>
        <v>542.49382992674259</v>
      </c>
      <c r="P80" s="24">
        <f t="shared" ca="1" si="30"/>
        <v>542.8855810267861</v>
      </c>
      <c r="Q80" s="24">
        <f t="shared" ca="1" si="30"/>
        <v>543.27710682203997</v>
      </c>
      <c r="R80" s="24">
        <f t="shared" ca="1" si="30"/>
        <v>543.66841696979327</v>
      </c>
    </row>
    <row r="81" spans="2:18">
      <c r="B81" s="25">
        <v>2</v>
      </c>
      <c r="D81" s="24" t="s">
        <v>87</v>
      </c>
      <c r="F81" s="24">
        <f ca="1">Assumptions!F77*Calcs!F79</f>
        <v>0</v>
      </c>
      <c r="G81" s="24">
        <f ca="1">Assumptions!G77*Calcs!G79</f>
        <v>1116.6535854550648</v>
      </c>
      <c r="H81" s="24">
        <f ca="1">Assumptions!H77*Calcs!H79</f>
        <v>0</v>
      </c>
      <c r="I81" s="24">
        <f ca="1">Assumptions!I77*Calcs!I79</f>
        <v>1079.0948963754754</v>
      </c>
      <c r="J81" s="24">
        <f ca="1">Assumptions!J77*Calcs!J79</f>
        <v>0</v>
      </c>
      <c r="K81" s="24">
        <f ca="1">Assumptions!K77*Calcs!K79</f>
        <v>1080.6693693066763</v>
      </c>
      <c r="L81" s="24">
        <f ca="1">Assumptions!L77*Calcs!L79</f>
        <v>0</v>
      </c>
      <c r="M81" s="24">
        <f ca="1">Assumptions!M77*Calcs!M79</f>
        <v>1082.241497773937</v>
      </c>
      <c r="N81" s="24">
        <f ca="1">Assumptions!N77*Calcs!N79</f>
        <v>0</v>
      </c>
      <c r="O81" s="24">
        <f ca="1">Assumptions!O77*Calcs!O79</f>
        <v>1083.8114558826092</v>
      </c>
      <c r="P81" s="24">
        <f ca="1">Assumptions!P77*Calcs!P79</f>
        <v>0</v>
      </c>
      <c r="Q81" s="24">
        <f ca="1">Assumptions!Q77*Calcs!Q79</f>
        <v>1085.3794109535288</v>
      </c>
      <c r="R81" s="24">
        <f ca="1">Assumptions!R77*Calcs!R79</f>
        <v>0</v>
      </c>
    </row>
    <row r="82" spans="2:18">
      <c r="B82" s="25">
        <v>2</v>
      </c>
      <c r="D82" s="24" t="s">
        <v>221</v>
      </c>
      <c r="E82" s="24">
        <f ca="1">'Weekly BS'!E76</f>
        <v>577.69734660102472</v>
      </c>
      <c r="F82" s="24">
        <f ca="1">F79+F80-F81</f>
        <v>1116.6535854550648</v>
      </c>
      <c r="G82" s="24">
        <f t="shared" ref="G82:R82" ca="1" si="31">G79+G80-G81</f>
        <v>539.35048555014691</v>
      </c>
      <c r="H82" s="24">
        <f t="shared" ca="1" si="31"/>
        <v>1079.0948963754754</v>
      </c>
      <c r="I82" s="24">
        <f t="shared" ca="1" si="31"/>
        <v>540.13802622792014</v>
      </c>
      <c r="J82" s="24">
        <f t="shared" ca="1" si="31"/>
        <v>1080.6693693066763</v>
      </c>
      <c r="K82" s="24">
        <f t="shared" ca="1" si="31"/>
        <v>540.92437247572161</v>
      </c>
      <c r="L82" s="24">
        <f t="shared" ca="1" si="31"/>
        <v>1082.241497773937</v>
      </c>
      <c r="M82" s="24">
        <f t="shared" ca="1" si="31"/>
        <v>541.70961221152015</v>
      </c>
      <c r="N82" s="24">
        <f t="shared" ca="1" si="31"/>
        <v>1083.8114558826092</v>
      </c>
      <c r="O82" s="24">
        <f t="shared" ca="1" si="31"/>
        <v>542.49382992674259</v>
      </c>
      <c r="P82" s="24">
        <f t="shared" ca="1" si="31"/>
        <v>1085.3794109535288</v>
      </c>
      <c r="Q82" s="24">
        <f t="shared" ca="1" si="31"/>
        <v>543.27710682203997</v>
      </c>
      <c r="R82" s="24">
        <f t="shared" ca="1" si="31"/>
        <v>1086.9455237918332</v>
      </c>
    </row>
    <row r="83" spans="2:18">
      <c r="B83" s="25">
        <v>2</v>
      </c>
    </row>
    <row r="84" spans="2:18">
      <c r="B84" s="25">
        <v>2</v>
      </c>
      <c r="C84" s="23" t="s">
        <v>88</v>
      </c>
    </row>
    <row r="85" spans="2:18">
      <c r="B85" s="25">
        <v>2</v>
      </c>
      <c r="D85" s="24" t="s">
        <v>89</v>
      </c>
      <c r="F85" s="24">
        <f t="shared" ref="F85:R85" ca="1" si="32">E88</f>
        <v>219.93915450404728</v>
      </c>
      <c r="G85" s="24">
        <f t="shared" ca="1" si="32"/>
        <v>240.82565023449797</v>
      </c>
      <c r="H85" s="24">
        <f t="shared" ca="1" si="32"/>
        <v>32.941916793131583</v>
      </c>
      <c r="I85" s="24">
        <f t="shared" ca="1" si="32"/>
        <v>53.856699196205675</v>
      </c>
      <c r="J85" s="24">
        <f t="shared" ca="1" si="32"/>
        <v>74.785639298137255</v>
      </c>
      <c r="K85" s="24">
        <f t="shared" ca="1" si="32"/>
        <v>95.72874668259935</v>
      </c>
      <c r="L85" s="24">
        <f t="shared" ca="1" si="32"/>
        <v>116.68603093975247</v>
      </c>
      <c r="M85" s="24">
        <f t="shared" ca="1" si="32"/>
        <v>137.65750166624889</v>
      </c>
      <c r="N85" s="24">
        <f t="shared" ca="1" si="32"/>
        <v>158.6431684652371</v>
      </c>
      <c r="O85" s="24">
        <f t="shared" ca="1" si="32"/>
        <v>179.64304094636614</v>
      </c>
      <c r="P85" s="24">
        <f t="shared" ca="1" si="32"/>
        <v>200.65712872579013</v>
      </c>
      <c r="Q85" s="24">
        <f t="shared" ca="1" si="32"/>
        <v>221.68544142617247</v>
      </c>
      <c r="R85" s="24">
        <f t="shared" ca="1" si="32"/>
        <v>242.72798867669047</v>
      </c>
    </row>
    <row r="86" spans="2:18">
      <c r="B86" s="25">
        <v>2</v>
      </c>
      <c r="D86" s="24" t="s">
        <v>92</v>
      </c>
      <c r="F86" s="24">
        <f ca="1">'Weekly IS'!F74</f>
        <v>20.886495730450697</v>
      </c>
      <c r="G86" s="24">
        <f ca="1">'Weekly IS'!G74</f>
        <v>20.900634281406688</v>
      </c>
      <c r="H86" s="24">
        <f ca="1">'Weekly IS'!H74</f>
        <v>20.914782403074092</v>
      </c>
      <c r="I86" s="24">
        <f ca="1">'Weekly IS'!I74</f>
        <v>20.92894010193158</v>
      </c>
      <c r="J86" s="24">
        <f ca="1">'Weekly IS'!J74</f>
        <v>20.943107384462092</v>
      </c>
      <c r="K86" s="24">
        <f ca="1">'Weekly IS'!K74</f>
        <v>20.957284257153123</v>
      </c>
      <c r="L86" s="24">
        <f ca="1">'Weekly IS'!L74</f>
        <v>20.97147072649642</v>
      </c>
      <c r="M86" s="24">
        <f ca="1">'Weekly IS'!M74</f>
        <v>20.985666798988209</v>
      </c>
      <c r="N86" s="24">
        <f ca="1">'Weekly IS'!N74</f>
        <v>20.999872481129053</v>
      </c>
      <c r="O86" s="24">
        <f ca="1">'Weekly IS'!O74</f>
        <v>21.014087779423985</v>
      </c>
      <c r="P86" s="24">
        <f ca="1">'Weekly IS'!P74</f>
        <v>21.028312700382351</v>
      </c>
      <c r="Q86" s="24">
        <f ca="1">'Weekly IS'!Q74</f>
        <v>21.042547250518012</v>
      </c>
      <c r="R86" s="24">
        <f ca="1">'Weekly IS'!R74</f>
        <v>21.056791436349116</v>
      </c>
    </row>
    <row r="87" spans="2:18">
      <c r="B87" s="25">
        <v>2</v>
      </c>
      <c r="D87" s="24" t="s">
        <v>91</v>
      </c>
      <c r="F87" s="24">
        <f ca="1">Assumptions!F78*Calcs!F85</f>
        <v>0</v>
      </c>
      <c r="G87" s="24">
        <f ca="1">Assumptions!G78*Calcs!G85</f>
        <v>228.78436772277306</v>
      </c>
      <c r="H87" s="24">
        <f ca="1">Assumptions!H78*Calcs!H85</f>
        <v>0</v>
      </c>
      <c r="I87" s="24">
        <f ca="1">Assumptions!I78*Calcs!I85</f>
        <v>0</v>
      </c>
      <c r="J87" s="24">
        <f ca="1">Assumptions!J78*Calcs!J85</f>
        <v>0</v>
      </c>
      <c r="K87" s="24">
        <f ca="1">Assumptions!K78*Calcs!K85</f>
        <v>0</v>
      </c>
      <c r="L87" s="24">
        <f ca="1">Assumptions!L78*Calcs!L85</f>
        <v>0</v>
      </c>
      <c r="M87" s="24">
        <f ca="1">Assumptions!M78*Calcs!M85</f>
        <v>0</v>
      </c>
      <c r="N87" s="24">
        <f ca="1">Assumptions!N78*Calcs!N85</f>
        <v>0</v>
      </c>
      <c r="O87" s="24">
        <f ca="1">Assumptions!O78*Calcs!O85</f>
        <v>0</v>
      </c>
      <c r="P87" s="24">
        <f ca="1">Assumptions!P78*Calcs!P85</f>
        <v>0</v>
      </c>
      <c r="Q87" s="24">
        <f ca="1">Assumptions!Q78*Calcs!Q85</f>
        <v>0</v>
      </c>
      <c r="R87" s="24">
        <f ca="1">Assumptions!R78*Calcs!R85</f>
        <v>0</v>
      </c>
    </row>
    <row r="88" spans="2:18">
      <c r="B88" s="25">
        <v>2</v>
      </c>
      <c r="D88" s="24" t="s">
        <v>90</v>
      </c>
      <c r="E88" s="24">
        <f ca="1">'Weekly BS'!E77</f>
        <v>219.93915450404728</v>
      </c>
      <c r="F88" s="24">
        <f ca="1">F85+F86-F87</f>
        <v>240.82565023449797</v>
      </c>
      <c r="G88" s="24">
        <f t="shared" ref="G88:R88" ca="1" si="33">G85+G86-G87</f>
        <v>32.941916793131583</v>
      </c>
      <c r="H88" s="24">
        <f t="shared" ca="1" si="33"/>
        <v>53.856699196205675</v>
      </c>
      <c r="I88" s="24">
        <f t="shared" ca="1" si="33"/>
        <v>74.785639298137255</v>
      </c>
      <c r="J88" s="24">
        <f t="shared" ca="1" si="33"/>
        <v>95.72874668259935</v>
      </c>
      <c r="K88" s="24">
        <f t="shared" ca="1" si="33"/>
        <v>116.68603093975247</v>
      </c>
      <c r="L88" s="24">
        <f t="shared" ca="1" si="33"/>
        <v>137.65750166624889</v>
      </c>
      <c r="M88" s="24">
        <f t="shared" ca="1" si="33"/>
        <v>158.6431684652371</v>
      </c>
      <c r="N88" s="24">
        <f t="shared" ca="1" si="33"/>
        <v>179.64304094636614</v>
      </c>
      <c r="O88" s="24">
        <f t="shared" ca="1" si="33"/>
        <v>200.65712872579013</v>
      </c>
      <c r="P88" s="24">
        <f t="shared" ca="1" si="33"/>
        <v>221.68544142617247</v>
      </c>
      <c r="Q88" s="24">
        <f t="shared" ca="1" si="33"/>
        <v>242.72798867669047</v>
      </c>
      <c r="R88" s="24">
        <f t="shared" ca="1" si="33"/>
        <v>263.78478011303957</v>
      </c>
    </row>
    <row r="89" spans="2:18">
      <c r="B89" s="25">
        <v>2</v>
      </c>
    </row>
    <row r="90" spans="2:18">
      <c r="B90" s="25">
        <v>2</v>
      </c>
      <c r="C90" s="23" t="s">
        <v>162</v>
      </c>
      <c r="D90" s="33"/>
      <c r="E90" s="38"/>
    </row>
    <row r="91" spans="2:18">
      <c r="B91" s="25">
        <v>2</v>
      </c>
      <c r="C91" s="24" t="s">
        <v>117</v>
      </c>
      <c r="D91" s="33" t="s">
        <v>163</v>
      </c>
      <c r="E91" s="39"/>
      <c r="F91" s="24">
        <f t="shared" ref="F91:R91" ca="1" si="34">E94</f>
        <v>1862.8548140581588</v>
      </c>
      <c r="G91" s="24">
        <f t="shared" ca="1" si="34"/>
        <v>1858.2328673558247</v>
      </c>
      <c r="H91" s="24">
        <f t="shared" ca="1" si="34"/>
        <v>1853.7254510734062</v>
      </c>
      <c r="I91" s="24">
        <f t="shared" ca="1" si="34"/>
        <v>1849.3302895567413</v>
      </c>
      <c r="J91" s="24">
        <f t="shared" ca="1" si="34"/>
        <v>1845.0451526748743</v>
      </c>
      <c r="K91" s="24">
        <f t="shared" ca="1" si="34"/>
        <v>1840.8678549095987</v>
      </c>
      <c r="L91" s="24">
        <f t="shared" ca="1" si="34"/>
        <v>1836.7962544632085</v>
      </c>
      <c r="M91" s="24">
        <f t="shared" ca="1" si="34"/>
        <v>1832.8282523840951</v>
      </c>
      <c r="N91" s="24">
        <f t="shared" ca="1" si="34"/>
        <v>1828.9617917098324</v>
      </c>
      <c r="O91" s="24">
        <f t="shared" ca="1" si="34"/>
        <v>1825.1948566274</v>
      </c>
      <c r="P91" s="24">
        <f t="shared" ca="1" si="34"/>
        <v>1821.525471650202</v>
      </c>
      <c r="Q91" s="24">
        <f t="shared" ca="1" si="34"/>
        <v>1817.9517008115454</v>
      </c>
      <c r="R91" s="24">
        <f t="shared" ca="1" si="34"/>
        <v>1814.4716468742488</v>
      </c>
    </row>
    <row r="92" spans="2:18">
      <c r="B92" s="25">
        <v>2</v>
      </c>
      <c r="C92" s="24" t="s">
        <v>135</v>
      </c>
      <c r="D92" s="33" t="s">
        <v>118</v>
      </c>
      <c r="F92" s="24">
        <f ca="1">Assumptions!F72*'Weekly IS'!F62</f>
        <v>32.635149578829221</v>
      </c>
      <c r="G92" s="24">
        <f ca="1">Assumptions!G72*'Weekly IS'!G62</f>
        <v>32.657241064697971</v>
      </c>
      <c r="H92" s="24">
        <f ca="1">Assumptions!H72*'Weekly IS'!H62</f>
        <v>32.679347504803296</v>
      </c>
      <c r="I92" s="24">
        <f ca="1">Assumptions!I72*'Weekly IS'!I62</f>
        <v>32.701468909268087</v>
      </c>
      <c r="J92" s="24">
        <f ca="1">Assumptions!J72*'Weekly IS'!J62</f>
        <v>32.723605288222053</v>
      </c>
      <c r="K92" s="24">
        <f ca="1">Assumptions!K72*'Weekly IS'!K62</f>
        <v>32.74575665180177</v>
      </c>
      <c r="L92" s="24">
        <f ca="1">Assumptions!L72*'Weekly IS'!L62</f>
        <v>32.767923010150682</v>
      </c>
      <c r="M92" s="24">
        <f ca="1">Assumptions!M72*'Weekly IS'!M62</f>
        <v>32.790104373419091</v>
      </c>
      <c r="N92" s="24">
        <f ca="1">Assumptions!N72*'Weekly IS'!N62</f>
        <v>32.81230075176417</v>
      </c>
      <c r="O92" s="24">
        <f ca="1">Assumptions!O72*'Weekly IS'!O62</f>
        <v>32.834512155349977</v>
      </c>
      <c r="P92" s="24">
        <f ca="1">Assumptions!P72*'Weekly IS'!P62</f>
        <v>32.856738594347448</v>
      </c>
      <c r="Q92" s="24">
        <f ca="1">Assumptions!Q72*'Weekly IS'!Q62</f>
        <v>32.878980078934383</v>
      </c>
      <c r="R92" s="24">
        <f ca="1">Assumptions!R72*'Weekly IS'!R62</f>
        <v>32.90123661929551</v>
      </c>
    </row>
    <row r="93" spans="2:18">
      <c r="B93" s="25">
        <v>2</v>
      </c>
      <c r="C93" s="24" t="s">
        <v>164</v>
      </c>
      <c r="D93" s="33" t="s">
        <v>119</v>
      </c>
      <c r="F93" s="24">
        <f ca="1">Assumptions!F69*Calcs!F91</f>
        <v>37.257096281163179</v>
      </c>
      <c r="G93" s="24">
        <f ca="1">Assumptions!G69*Calcs!G91</f>
        <v>37.164657347116496</v>
      </c>
      <c r="H93" s="24">
        <f ca="1">Assumptions!H69*Calcs!H91</f>
        <v>37.074509021468124</v>
      </c>
      <c r="I93" s="24">
        <f ca="1">Assumptions!I69*Calcs!I91</f>
        <v>36.986605791134828</v>
      </c>
      <c r="J93" s="24">
        <f ca="1">Assumptions!J69*Calcs!J91</f>
        <v>36.900903053497487</v>
      </c>
      <c r="K93" s="24">
        <f ca="1">Assumptions!K69*Calcs!K91</f>
        <v>36.817357098191977</v>
      </c>
      <c r="L93" s="24">
        <f ca="1">Assumptions!L69*Calcs!L91</f>
        <v>36.735925089264171</v>
      </c>
      <c r="M93" s="24">
        <f ca="1">Assumptions!M69*Calcs!M91</f>
        <v>36.656565047681902</v>
      </c>
      <c r="N93" s="24">
        <f ca="1">Assumptions!N69*Calcs!N91</f>
        <v>36.579235834196645</v>
      </c>
      <c r="O93" s="24">
        <f ca="1">Assumptions!O69*Calcs!O91</f>
        <v>36.503897132547998</v>
      </c>
      <c r="P93" s="24">
        <f ca="1">Assumptions!P69*Calcs!P91</f>
        <v>36.43050943300404</v>
      </c>
      <c r="Q93" s="24">
        <f ca="1">Assumptions!Q69*Calcs!Q91</f>
        <v>36.359034016230908</v>
      </c>
      <c r="R93" s="24">
        <f ca="1">Assumptions!R69*Calcs!R91</f>
        <v>36.289432937484975</v>
      </c>
    </row>
    <row r="94" spans="2:18">
      <c r="B94" s="25">
        <v>2</v>
      </c>
      <c r="C94" s="33" t="s">
        <v>120</v>
      </c>
      <c r="D94" s="33" t="s">
        <v>107</v>
      </c>
      <c r="E94" s="24">
        <f ca="1">'Weekly BS'!E69</f>
        <v>1862.8548140581588</v>
      </c>
      <c r="F94" s="24">
        <f ca="1">F91+F92-F93</f>
        <v>1858.2328673558247</v>
      </c>
      <c r="G94" s="24">
        <f t="shared" ref="G94:R94" ca="1" si="35">G91+G92-G93</f>
        <v>1853.7254510734062</v>
      </c>
      <c r="H94" s="24">
        <f t="shared" ca="1" si="35"/>
        <v>1849.3302895567413</v>
      </c>
      <c r="I94" s="24">
        <f t="shared" ca="1" si="35"/>
        <v>1845.0451526748743</v>
      </c>
      <c r="J94" s="24">
        <f t="shared" ca="1" si="35"/>
        <v>1840.8678549095987</v>
      </c>
      <c r="K94" s="24">
        <f t="shared" ca="1" si="35"/>
        <v>1836.7962544632085</v>
      </c>
      <c r="L94" s="24">
        <f t="shared" ca="1" si="35"/>
        <v>1832.8282523840951</v>
      </c>
      <c r="M94" s="24">
        <f t="shared" ca="1" si="35"/>
        <v>1828.9617917098324</v>
      </c>
      <c r="N94" s="24">
        <f t="shared" ca="1" si="35"/>
        <v>1825.1948566274</v>
      </c>
      <c r="O94" s="24">
        <f t="shared" ca="1" si="35"/>
        <v>1821.525471650202</v>
      </c>
      <c r="P94" s="24">
        <f t="shared" ca="1" si="35"/>
        <v>1817.9517008115454</v>
      </c>
      <c r="Q94" s="24">
        <f t="shared" ca="1" si="35"/>
        <v>1814.4716468742488</v>
      </c>
      <c r="R94" s="24">
        <f t="shared" ca="1" si="35"/>
        <v>1811.0834505560595</v>
      </c>
    </row>
    <row r="95" spans="2:18">
      <c r="B95" s="25">
        <v>2</v>
      </c>
      <c r="C95" s="33"/>
      <c r="D95" s="33"/>
      <c r="E95" s="27"/>
    </row>
    <row r="96" spans="2:18">
      <c r="B96" s="25">
        <v>2</v>
      </c>
      <c r="C96" s="40" t="s">
        <v>161</v>
      </c>
      <c r="D96" s="33"/>
      <c r="E96" s="33"/>
    </row>
    <row r="97" spans="2:18">
      <c r="B97" s="25">
        <v>2</v>
      </c>
      <c r="C97" s="33"/>
      <c r="D97" s="33" t="s">
        <v>59</v>
      </c>
      <c r="E97" s="33">
        <f ca="1">'Weekly BS'!E64</f>
        <v>9591.6487973082767</v>
      </c>
      <c r="F97" s="33">
        <f ca="1">'Weekly BS'!F64</f>
        <v>9596.5590265839073</v>
      </c>
      <c r="G97" s="33">
        <f ca="1">'Weekly BS'!G64</f>
        <v>9601.6512579971604</v>
      </c>
      <c r="H97" s="33">
        <f ca="1">'Weekly BS'!H64</f>
        <v>9606.9054413941503</v>
      </c>
      <c r="I97" s="33">
        <f ca="1">'Weekly BS'!I64</f>
        <v>9612.3037906854679</v>
      </c>
      <c r="J97" s="33">
        <f ca="1">'Weekly BS'!J64</f>
        <v>9617.8305282262318</v>
      </c>
      <c r="K97" s="33">
        <f ca="1">'Weekly BS'!K64</f>
        <v>9623.4716580564473</v>
      </c>
      <c r="L97" s="33">
        <f ca="1">'Weekly BS'!L64</f>
        <v>9629.2147647432685</v>
      </c>
      <c r="M97" s="33">
        <f ca="1">'Weekly BS'!M64</f>
        <v>9635.0488349346106</v>
      </c>
      <c r="N97" s="33">
        <f ca="1">'Weekly BS'!N64</f>
        <v>9640.9640990599382</v>
      </c>
      <c r="O97" s="33">
        <f ca="1">'Weekly BS'!O64</f>
        <v>9646.9518909035469</v>
      </c>
      <c r="P97" s="33">
        <f ca="1">'Weekly BS'!P64</f>
        <v>9653.0045230324686</v>
      </c>
      <c r="Q97" s="33">
        <f ca="1">'Weekly BS'!Q64</f>
        <v>9659.1151762889822</v>
      </c>
      <c r="R97" s="33">
        <f ca="1">'Weekly BS'!R64</f>
        <v>9665.2778017597539</v>
      </c>
    </row>
    <row r="98" spans="2:18">
      <c r="B98" s="25">
        <v>2</v>
      </c>
      <c r="C98" s="33"/>
      <c r="D98" s="33" t="s">
        <v>205</v>
      </c>
      <c r="E98" s="33">
        <f ca="1">'Weekly BS'!E65</f>
        <v>9318.0208677374412</v>
      </c>
      <c r="F98" s="33">
        <f ca="1">'Weekly BS'!F65</f>
        <v>9324.328451094063</v>
      </c>
      <c r="G98" s="33">
        <f ca="1">'Weekly BS'!G65</f>
        <v>9330.6403041994199</v>
      </c>
      <c r="H98" s="33">
        <f ca="1">'Weekly BS'!H65</f>
        <v>9336.9564299438007</v>
      </c>
      <c r="I98" s="33">
        <f ca="1">'Weekly BS'!I65</f>
        <v>9343.2768312194548</v>
      </c>
      <c r="J98" s="33">
        <f ca="1">'Weekly BS'!J65</f>
        <v>9349.6015109205873</v>
      </c>
      <c r="K98" s="33">
        <f ca="1">'Weekly BS'!K65</f>
        <v>9355.930471943364</v>
      </c>
      <c r="L98" s="33">
        <f ca="1">'Weekly BS'!L65</f>
        <v>9362.2637171859078</v>
      </c>
      <c r="M98" s="33">
        <f ca="1">'Weekly BS'!M65</f>
        <v>9368.6012495483119</v>
      </c>
      <c r="N98" s="33">
        <f ca="1">'Weekly BS'!N65</f>
        <v>9374.943071932621</v>
      </c>
      <c r="O98" s="33">
        <f ca="1">'Weekly BS'!O65</f>
        <v>9381.2891872428499</v>
      </c>
      <c r="P98" s="33">
        <f ca="1">'Weekly BS'!P65</f>
        <v>9387.6395983849852</v>
      </c>
      <c r="Q98" s="33">
        <f ca="1">'Weekly BS'!Q65</f>
        <v>9393.994308266967</v>
      </c>
      <c r="R98" s="33">
        <f ca="1">'Weekly BS'!R65</f>
        <v>9400.3533197987163</v>
      </c>
    </row>
    <row r="99" spans="2:18">
      <c r="B99" s="25">
        <v>2</v>
      </c>
      <c r="C99" s="33"/>
      <c r="D99" s="41" t="s">
        <v>201</v>
      </c>
      <c r="E99" s="33">
        <f ca="1">SUM(E97:E98)</f>
        <v>18909.669665045716</v>
      </c>
      <c r="F99" s="33">
        <f t="shared" ref="F99:R99" ca="1" si="36">SUM(F97:F98)</f>
        <v>18920.88747767797</v>
      </c>
      <c r="G99" s="33">
        <f t="shared" ca="1" si="36"/>
        <v>18932.29156219658</v>
      </c>
      <c r="H99" s="33">
        <f t="shared" ca="1" si="36"/>
        <v>18943.861871337951</v>
      </c>
      <c r="I99" s="33">
        <f t="shared" ca="1" si="36"/>
        <v>18955.580621904923</v>
      </c>
      <c r="J99" s="33">
        <f t="shared" ca="1" si="36"/>
        <v>18967.432039146821</v>
      </c>
      <c r="K99" s="33">
        <f t="shared" ca="1" si="36"/>
        <v>18979.402129999813</v>
      </c>
      <c r="L99" s="33">
        <f t="shared" ca="1" si="36"/>
        <v>18991.478481929174</v>
      </c>
      <c r="M99" s="33">
        <f t="shared" ca="1" si="36"/>
        <v>19003.650084482921</v>
      </c>
      <c r="N99" s="33">
        <f t="shared" ca="1" si="36"/>
        <v>19015.907170992559</v>
      </c>
      <c r="O99" s="33">
        <f t="shared" ca="1" si="36"/>
        <v>19028.241078146399</v>
      </c>
      <c r="P99" s="33">
        <f t="shared" ca="1" si="36"/>
        <v>19040.644121417456</v>
      </c>
      <c r="Q99" s="33">
        <f t="shared" ca="1" si="36"/>
        <v>19053.109484555949</v>
      </c>
      <c r="R99" s="33">
        <f t="shared" ca="1" si="36"/>
        <v>19065.631121558472</v>
      </c>
    </row>
    <row r="100" spans="2:18">
      <c r="B100" s="25">
        <v>2</v>
      </c>
      <c r="C100" s="33"/>
      <c r="D100" s="33" t="str">
        <f>'Weekly BS'!D76</f>
        <v>Accrued compensation</v>
      </c>
      <c r="E100" s="33">
        <f ca="1">'Weekly BS'!E76</f>
        <v>577.69734660102472</v>
      </c>
      <c r="F100" s="33">
        <f ca="1">'Weekly BS'!F76</f>
        <v>1116.6535854550648</v>
      </c>
      <c r="G100" s="33">
        <f ca="1">'Weekly BS'!G76</f>
        <v>539.35048555014691</v>
      </c>
      <c r="H100" s="33">
        <f ca="1">'Weekly BS'!H76</f>
        <v>1079.0948963754754</v>
      </c>
      <c r="I100" s="33">
        <f ca="1">'Weekly BS'!I76</f>
        <v>540.13802622792014</v>
      </c>
      <c r="J100" s="33">
        <f ca="1">'Weekly BS'!J76</f>
        <v>1080.6693693066763</v>
      </c>
      <c r="K100" s="33">
        <f ca="1">'Weekly BS'!K76</f>
        <v>540.92437247572161</v>
      </c>
      <c r="L100" s="33">
        <f ca="1">'Weekly BS'!L76</f>
        <v>1082.241497773937</v>
      </c>
      <c r="M100" s="33">
        <f ca="1">'Weekly BS'!M76</f>
        <v>541.70961221152015</v>
      </c>
      <c r="N100" s="33">
        <f ca="1">'Weekly BS'!N76</f>
        <v>1083.8114558826092</v>
      </c>
      <c r="O100" s="33">
        <f ca="1">'Weekly BS'!O76</f>
        <v>542.49382992674259</v>
      </c>
      <c r="P100" s="33">
        <f ca="1">'Weekly BS'!P76</f>
        <v>1085.3794109535288</v>
      </c>
      <c r="Q100" s="33">
        <f ca="1">'Weekly BS'!Q76</f>
        <v>543.27710682203997</v>
      </c>
      <c r="R100" s="33">
        <f ca="1">'Weekly BS'!R76</f>
        <v>1086.9455237918332</v>
      </c>
    </row>
    <row r="101" spans="2:18">
      <c r="B101" s="25">
        <v>2</v>
      </c>
      <c r="C101" s="33"/>
      <c r="D101" s="33" t="str">
        <f>'Weekly BS'!D77</f>
        <v>Taxes payable</v>
      </c>
      <c r="E101" s="33">
        <f ca="1">'Weekly BS'!E77</f>
        <v>219.93915450404728</v>
      </c>
      <c r="F101" s="33">
        <f ca="1">'Weekly BS'!F77</f>
        <v>240.82565023449797</v>
      </c>
      <c r="G101" s="33">
        <f ca="1">'Weekly BS'!G77</f>
        <v>32.941916793131583</v>
      </c>
      <c r="H101" s="33">
        <f ca="1">'Weekly BS'!H77</f>
        <v>53.856699196205675</v>
      </c>
      <c r="I101" s="33">
        <f ca="1">'Weekly BS'!I77</f>
        <v>74.785639298137255</v>
      </c>
      <c r="J101" s="33">
        <f ca="1">'Weekly BS'!J77</f>
        <v>95.72874668259935</v>
      </c>
      <c r="K101" s="33">
        <f ca="1">'Weekly BS'!K77</f>
        <v>116.68603093975247</v>
      </c>
      <c r="L101" s="33">
        <f ca="1">'Weekly BS'!L77</f>
        <v>137.65750166624889</v>
      </c>
      <c r="M101" s="33">
        <f ca="1">'Weekly BS'!M77</f>
        <v>158.6431684652371</v>
      </c>
      <c r="N101" s="33">
        <f ca="1">'Weekly BS'!N77</f>
        <v>179.64304094636614</v>
      </c>
      <c r="O101" s="33">
        <f ca="1">'Weekly BS'!O77</f>
        <v>200.65712872579013</v>
      </c>
      <c r="P101" s="33">
        <f ca="1">'Weekly BS'!P77</f>
        <v>221.68544142617247</v>
      </c>
      <c r="Q101" s="33">
        <f ca="1">'Weekly BS'!Q77</f>
        <v>242.72798867669047</v>
      </c>
      <c r="R101" s="33">
        <f ca="1">'Weekly BS'!R77</f>
        <v>263.78478011303957</v>
      </c>
    </row>
    <row r="102" spans="2:18">
      <c r="B102" s="25">
        <v>2</v>
      </c>
      <c r="C102" s="33"/>
      <c r="D102" s="33" t="s">
        <v>65</v>
      </c>
      <c r="E102" s="33">
        <f ca="1">'Weekly BS'!E75</f>
        <v>6071.4658851265549</v>
      </c>
      <c r="F102" s="33">
        <f ca="1">'Weekly BS'!F75</f>
        <v>5957.4962435617381</v>
      </c>
      <c r="G102" s="33">
        <f ca="1">'Weekly BS'!G75</f>
        <v>5854.1345809727218</v>
      </c>
      <c r="H102" s="33">
        <f ca="1">'Weekly BS'!H75</f>
        <v>5760.4273915456961</v>
      </c>
      <c r="I102" s="33">
        <f ca="1">'Weekly BS'!I75</f>
        <v>5675.5067747785706</v>
      </c>
      <c r="J102" s="33">
        <f ca="1">'Weekly BS'!J75</f>
        <v>5598.582752270233</v>
      </c>
      <c r="K102" s="33">
        <f ca="1">'Weekly BS'!K75</f>
        <v>5528.9362740424067</v>
      </c>
      <c r="L102" s="33">
        <f ca="1">'Weekly BS'!L75</f>
        <v>5465.9128525126462</v>
      </c>
      <c r="M102" s="33">
        <f ca="1">'Weekly BS'!M75</f>
        <v>5408.9167677905916</v>
      </c>
      <c r="N102" s="33">
        <f ca="1">'Weekly BS'!N75</f>
        <v>5357.4057930245608</v>
      </c>
      <c r="O102" s="33">
        <f ca="1">'Weekly BS'!O75</f>
        <v>5310.8863931271053</v>
      </c>
      <c r="P102" s="33">
        <f ca="1">'Weekly BS'!P75</f>
        <v>5268.9093543964937</v>
      </c>
      <c r="Q102" s="33">
        <f ca="1">'Weekly BS'!Q75</f>
        <v>5231.0658063637384</v>
      </c>
      <c r="R102" s="33">
        <f ca="1">'Weekly BS'!R75</f>
        <v>5196.983600665244</v>
      </c>
    </row>
    <row r="103" spans="2:18">
      <c r="B103" s="25">
        <v>2</v>
      </c>
      <c r="C103" s="33"/>
      <c r="D103" s="41" t="s">
        <v>202</v>
      </c>
      <c r="E103" s="33">
        <f ca="1">SUM(E100:E102)</f>
        <v>6869.102386231627</v>
      </c>
      <c r="F103" s="33">
        <f t="shared" ref="F103:R103" ca="1" si="37">SUM(F100:F102)</f>
        <v>7314.9754792513013</v>
      </c>
      <c r="G103" s="33">
        <f t="shared" ca="1" si="37"/>
        <v>6426.4269833160006</v>
      </c>
      <c r="H103" s="33">
        <f t="shared" ca="1" si="37"/>
        <v>6893.3789871173776</v>
      </c>
      <c r="I103" s="33">
        <f t="shared" ca="1" si="37"/>
        <v>6290.4304403046281</v>
      </c>
      <c r="J103" s="33">
        <f t="shared" ca="1" si="37"/>
        <v>6774.9808682595085</v>
      </c>
      <c r="K103" s="33">
        <f t="shared" ca="1" si="37"/>
        <v>6186.5466774578808</v>
      </c>
      <c r="L103" s="33">
        <f t="shared" ca="1" si="37"/>
        <v>6685.8118519528325</v>
      </c>
      <c r="M103" s="33">
        <f t="shared" ca="1" si="37"/>
        <v>6109.2695484673486</v>
      </c>
      <c r="N103" s="33">
        <f t="shared" ca="1" si="37"/>
        <v>6620.8602898535364</v>
      </c>
      <c r="O103" s="33">
        <f t="shared" ca="1" si="37"/>
        <v>6054.0373517796379</v>
      </c>
      <c r="P103" s="33">
        <f t="shared" ca="1" si="37"/>
        <v>6575.9742067761945</v>
      </c>
      <c r="Q103" s="33">
        <f t="shared" ca="1" si="37"/>
        <v>6017.0709018624693</v>
      </c>
      <c r="R103" s="33">
        <f t="shared" ca="1" si="37"/>
        <v>6547.7139045701169</v>
      </c>
    </row>
    <row r="104" spans="2:18">
      <c r="B104" s="25">
        <v>2</v>
      </c>
      <c r="C104" s="42" t="s">
        <v>123</v>
      </c>
      <c r="D104" s="33" t="s">
        <v>161</v>
      </c>
      <c r="E104" s="33">
        <f ca="1">E99-E103</f>
        <v>12040.567278814089</v>
      </c>
      <c r="F104" s="33">
        <f t="shared" ref="F104:R104" ca="1" si="38">F99-F103</f>
        <v>11605.911998426669</v>
      </c>
      <c r="G104" s="33">
        <f t="shared" ca="1" si="38"/>
        <v>12505.864578880581</v>
      </c>
      <c r="H104" s="33">
        <f t="shared" ca="1" si="38"/>
        <v>12050.482884220573</v>
      </c>
      <c r="I104" s="33">
        <f t="shared" ca="1" si="38"/>
        <v>12665.150181600295</v>
      </c>
      <c r="J104" s="33">
        <f t="shared" ca="1" si="38"/>
        <v>12192.451170887312</v>
      </c>
      <c r="K104" s="33">
        <f t="shared" ca="1" si="38"/>
        <v>12792.855452541931</v>
      </c>
      <c r="L104" s="33">
        <f t="shared" ca="1" si="38"/>
        <v>12305.666629976342</v>
      </c>
      <c r="M104" s="33">
        <f t="shared" ca="1" si="38"/>
        <v>12894.380536015571</v>
      </c>
      <c r="N104" s="33">
        <f t="shared" ca="1" si="38"/>
        <v>12395.046881139024</v>
      </c>
      <c r="O104" s="33">
        <f t="shared" ca="1" si="38"/>
        <v>12974.203726366761</v>
      </c>
      <c r="P104" s="33">
        <f t="shared" ca="1" si="38"/>
        <v>12464.669914641261</v>
      </c>
      <c r="Q104" s="33">
        <f t="shared" ca="1" si="38"/>
        <v>13036.03858269348</v>
      </c>
      <c r="R104" s="33">
        <f t="shared" ca="1" si="38"/>
        <v>12517.917216988355</v>
      </c>
    </row>
    <row r="105" spans="2:18">
      <c r="B105" s="25">
        <v>2</v>
      </c>
      <c r="C105" s="33"/>
      <c r="D105" s="33"/>
    </row>
    <row r="106" spans="2:18">
      <c r="B106" s="25">
        <v>2</v>
      </c>
      <c r="C106" s="23" t="s">
        <v>97</v>
      </c>
    </row>
    <row r="107" spans="2:18">
      <c r="B107" s="25">
        <v>2</v>
      </c>
      <c r="D107" s="24" t="s">
        <v>139</v>
      </c>
      <c r="F107" s="24">
        <f ca="1">Assumptions!F70*Calcs!F93</f>
        <v>27.942822210872386</v>
      </c>
      <c r="G107" s="24">
        <f ca="1">Assumptions!G70*Calcs!G93</f>
        <v>27.87349301033737</v>
      </c>
      <c r="H107" s="24">
        <f ca="1">Assumptions!H70*Calcs!H93</f>
        <v>27.805881766101095</v>
      </c>
      <c r="I107" s="24">
        <f ca="1">Assumptions!I70*Calcs!I93</f>
        <v>27.739954343351123</v>
      </c>
      <c r="J107" s="24">
        <f ca="1">Assumptions!J70*Calcs!J93</f>
        <v>27.675677290123115</v>
      </c>
      <c r="K107" s="24">
        <f ca="1">Assumptions!K70*Calcs!K93</f>
        <v>27.613017823643982</v>
      </c>
      <c r="L107" s="24">
        <f ca="1">Assumptions!L70*Calcs!L93</f>
        <v>27.551943816948128</v>
      </c>
      <c r="M107" s="24">
        <f ca="1">Assumptions!M70*Calcs!M93</f>
        <v>27.492423785761424</v>
      </c>
      <c r="N107" s="24">
        <f ca="1">Assumptions!N70*Calcs!N93</f>
        <v>27.434426875647482</v>
      </c>
      <c r="O107" s="24">
        <f ca="1">Assumptions!O70*Calcs!O93</f>
        <v>27.377922849411</v>
      </c>
      <c r="P107" s="24">
        <f ca="1">Assumptions!P70*Calcs!P93</f>
        <v>27.322882074753032</v>
      </c>
      <c r="Q107" s="24">
        <f ca="1">Assumptions!Q70*Calcs!Q93</f>
        <v>27.269275512173181</v>
      </c>
      <c r="R107" s="24">
        <f ca="1">Assumptions!R70*Calcs!R93</f>
        <v>27.217074703113731</v>
      </c>
    </row>
    <row r="108" spans="2:18">
      <c r="B108" s="25">
        <v>2</v>
      </c>
      <c r="D108" s="24" t="s">
        <v>86</v>
      </c>
      <c r="F108" s="24">
        <f ca="1">Assumptions!F65*Calcs!F110</f>
        <v>417.72991460901403</v>
      </c>
      <c r="G108" s="24">
        <f ca="1">Assumptions!G65*Calcs!G110</f>
        <v>418.01268562813402</v>
      </c>
      <c r="H108" s="24">
        <f ca="1">Assumptions!H65*Calcs!H110</f>
        <v>418.29564806148227</v>
      </c>
      <c r="I108" s="24">
        <f ca="1">Assumptions!I65*Calcs!I110</f>
        <v>418.57880203863152</v>
      </c>
      <c r="J108" s="24">
        <f ca="1">Assumptions!J65*Calcs!J110</f>
        <v>418.86214768924231</v>
      </c>
      <c r="K108" s="24">
        <f ca="1">Assumptions!K65*Calcs!K110</f>
        <v>419.14568514306268</v>
      </c>
      <c r="L108" s="24">
        <f ca="1">Assumptions!L65*Calcs!L110</f>
        <v>419.42941452992869</v>
      </c>
      <c r="M108" s="24">
        <f ca="1">Assumptions!M65*Calcs!M110</f>
        <v>419.71333597976434</v>
      </c>
      <c r="N108" s="24">
        <f ca="1">Assumptions!N65*Calcs!N110</f>
        <v>419.99744962258143</v>
      </c>
      <c r="O108" s="24">
        <f ca="1">Assumptions!O65*Calcs!O110</f>
        <v>420.28175558847971</v>
      </c>
      <c r="P108" s="24">
        <f ca="1">Assumptions!P65*Calcs!P110</f>
        <v>420.56625400764733</v>
      </c>
      <c r="Q108" s="24">
        <f ca="1">Assumptions!Q65*Calcs!Q110</f>
        <v>420.85094501036014</v>
      </c>
      <c r="R108" s="24">
        <f ca="1">Assumptions!R65*Calcs!R110</f>
        <v>421.13582872698254</v>
      </c>
    </row>
    <row r="109" spans="2:18">
      <c r="B109" s="25">
        <v>2</v>
      </c>
      <c r="D109" s="24" t="s">
        <v>102</v>
      </c>
      <c r="F109" s="24">
        <f ca="1">F110-SUM(F107:F108)</f>
        <v>424.59791861555954</v>
      </c>
      <c r="G109" s="24">
        <f t="shared" ref="G109:R109" ca="1" si="39">G110-SUM(G107:G108)</f>
        <v>424.97358308680782</v>
      </c>
      <c r="H109" s="24">
        <f t="shared" ca="1" si="39"/>
        <v>425.34773696717139</v>
      </c>
      <c r="I109" s="24">
        <f t="shared" ca="1" si="39"/>
        <v>425.72041453183306</v>
      </c>
      <c r="J109" s="24">
        <f t="shared" ca="1" si="39"/>
        <v>426.09164937322277</v>
      </c>
      <c r="K109" s="24">
        <f t="shared" ca="1" si="39"/>
        <v>426.46147441467394</v>
      </c>
      <c r="L109" s="24">
        <f t="shared" ca="1" si="39"/>
        <v>426.829921923808</v>
      </c>
      <c r="M109" s="24">
        <f t="shared" ca="1" si="39"/>
        <v>427.19702352564997</v>
      </c>
      <c r="N109" s="24">
        <f t="shared" ca="1" si="39"/>
        <v>427.56281021548239</v>
      </c>
      <c r="O109" s="24">
        <f t="shared" ca="1" si="39"/>
        <v>427.92731237144204</v>
      </c>
      <c r="P109" s="24">
        <f t="shared" ca="1" si="39"/>
        <v>428.29055976686493</v>
      </c>
      <c r="Q109" s="24">
        <f t="shared" ca="1" si="39"/>
        <v>428.65258158238368</v>
      </c>
      <c r="R109" s="24">
        <f t="shared" ca="1" si="39"/>
        <v>429.01340641778404</v>
      </c>
    </row>
    <row r="110" spans="2:18">
      <c r="B110" s="25">
        <v>2</v>
      </c>
      <c r="D110" s="24" t="s">
        <v>100</v>
      </c>
      <c r="F110" s="24">
        <f ca="1">'Weekly IS'!F63</f>
        <v>870.27065543544597</v>
      </c>
      <c r="G110" s="24">
        <f ca="1">'Weekly IS'!G63</f>
        <v>870.85976172527921</v>
      </c>
      <c r="H110" s="24">
        <f ca="1">'Weekly IS'!H63</f>
        <v>871.44926679475475</v>
      </c>
      <c r="I110" s="24">
        <f ca="1">'Weekly IS'!I63</f>
        <v>872.03917091381572</v>
      </c>
      <c r="J110" s="24">
        <f ca="1">'Weekly IS'!J63</f>
        <v>872.6294743525882</v>
      </c>
      <c r="K110" s="24">
        <f ca="1">'Weekly IS'!K63</f>
        <v>873.22017738138061</v>
      </c>
      <c r="L110" s="24">
        <f ca="1">'Weekly IS'!L63</f>
        <v>873.81128027068485</v>
      </c>
      <c r="M110" s="24">
        <f ca="1">'Weekly IS'!M63</f>
        <v>874.40278329117575</v>
      </c>
      <c r="N110" s="24">
        <f ca="1">'Weekly IS'!N63</f>
        <v>874.9946867137113</v>
      </c>
      <c r="O110" s="24">
        <f ca="1">'Weekly IS'!O63</f>
        <v>875.58699080933275</v>
      </c>
      <c r="P110" s="24">
        <f ca="1">'Weekly IS'!P63</f>
        <v>876.17969584926527</v>
      </c>
      <c r="Q110" s="24">
        <f ca="1">'Weekly IS'!Q63</f>
        <v>876.77280210491699</v>
      </c>
      <c r="R110" s="24">
        <f ca="1">'Weekly IS'!R63</f>
        <v>877.3663098478803</v>
      </c>
    </row>
    <row r="111" spans="2:18">
      <c r="B111" s="25">
        <v>2</v>
      </c>
    </row>
    <row r="112" spans="2:18">
      <c r="B112" s="25">
        <v>2</v>
      </c>
      <c r="C112" s="23" t="s">
        <v>98</v>
      </c>
    </row>
    <row r="113" spans="1:18">
      <c r="B113" s="25">
        <v>2</v>
      </c>
      <c r="D113" s="24" t="s">
        <v>139</v>
      </c>
      <c r="F113" s="24">
        <f ca="1">Assumptions!F71*Calcs!F93</f>
        <v>9.3142740702907947</v>
      </c>
      <c r="G113" s="24">
        <f ca="1">Assumptions!G71*Calcs!G93</f>
        <v>9.2911643367791239</v>
      </c>
      <c r="H113" s="24">
        <f ca="1">Assumptions!H71*Calcs!H93</f>
        <v>9.268627255367031</v>
      </c>
      <c r="I113" s="24">
        <f ca="1">Assumptions!I71*Calcs!I93</f>
        <v>9.246651447783707</v>
      </c>
      <c r="J113" s="24">
        <f ca="1">Assumptions!J71*Calcs!J93</f>
        <v>9.2252257633743717</v>
      </c>
      <c r="K113" s="24">
        <f ca="1">Assumptions!K71*Calcs!K93</f>
        <v>9.2043392745479942</v>
      </c>
      <c r="L113" s="24">
        <f ca="1">Assumptions!L71*Calcs!L93</f>
        <v>9.1839812723160428</v>
      </c>
      <c r="M113" s="24">
        <f ca="1">Assumptions!M71*Calcs!M93</f>
        <v>9.1641412619204754</v>
      </c>
      <c r="N113" s="24">
        <f ca="1">Assumptions!N71*Calcs!N93</f>
        <v>9.1448089585491612</v>
      </c>
      <c r="O113" s="24">
        <f ca="1">Assumptions!O71*Calcs!O93</f>
        <v>9.1259742831369994</v>
      </c>
      <c r="P113" s="24">
        <f ca="1">Assumptions!P71*Calcs!P93</f>
        <v>9.1076273582510101</v>
      </c>
      <c r="Q113" s="24">
        <f ca="1">Assumptions!Q71*Calcs!Q93</f>
        <v>9.0897585040577269</v>
      </c>
      <c r="R113" s="24">
        <f ca="1">Assumptions!R71*Calcs!R93</f>
        <v>9.0723582343712437</v>
      </c>
    </row>
    <row r="114" spans="1:18">
      <c r="B114" s="25">
        <v>2</v>
      </c>
      <c r="D114" s="24" t="s">
        <v>86</v>
      </c>
      <c r="F114" s="24">
        <f ca="1">F115-F113</f>
        <v>121.22632424502609</v>
      </c>
      <c r="G114" s="24">
        <f t="shared" ref="G114:R114" ca="1" si="40">G115-G113</f>
        <v>121.33779992201276</v>
      </c>
      <c r="H114" s="24">
        <f t="shared" ca="1" si="40"/>
        <v>121.44876276384615</v>
      </c>
      <c r="I114" s="24">
        <f t="shared" ca="1" si="40"/>
        <v>121.55922418928864</v>
      </c>
      <c r="J114" s="24">
        <f t="shared" ca="1" si="40"/>
        <v>121.66919538951385</v>
      </c>
      <c r="K114" s="24">
        <f t="shared" ca="1" si="40"/>
        <v>121.77868733265909</v>
      </c>
      <c r="L114" s="24">
        <f t="shared" ca="1" si="40"/>
        <v>121.88771076828668</v>
      </c>
      <c r="M114" s="24">
        <f t="shared" ca="1" si="40"/>
        <v>121.99627623175589</v>
      </c>
      <c r="N114" s="24">
        <f t="shared" ca="1" si="40"/>
        <v>122.10439404850752</v>
      </c>
      <c r="O114" s="24">
        <f t="shared" ca="1" si="40"/>
        <v>122.21207433826291</v>
      </c>
      <c r="P114" s="24">
        <f t="shared" ca="1" si="40"/>
        <v>122.31932701913878</v>
      </c>
      <c r="Q114" s="24">
        <f t="shared" ca="1" si="40"/>
        <v>122.4261618116798</v>
      </c>
      <c r="R114" s="24">
        <f t="shared" ca="1" si="40"/>
        <v>122.53258824281079</v>
      </c>
    </row>
    <row r="115" spans="1:18">
      <c r="B115" s="25">
        <v>2</v>
      </c>
      <c r="D115" s="24" t="s">
        <v>99</v>
      </c>
      <c r="F115" s="24">
        <f ca="1">'Weekly IS'!F67</f>
        <v>130.54059831531688</v>
      </c>
      <c r="G115" s="24">
        <f ca="1">'Weekly IS'!G67</f>
        <v>130.62896425879188</v>
      </c>
      <c r="H115" s="24">
        <f ca="1">'Weekly IS'!H67</f>
        <v>130.71739001921318</v>
      </c>
      <c r="I115" s="24">
        <f ca="1">'Weekly IS'!I67</f>
        <v>130.80587563707235</v>
      </c>
      <c r="J115" s="24">
        <f ca="1">'Weekly IS'!J67</f>
        <v>130.89442115288821</v>
      </c>
      <c r="K115" s="24">
        <f ca="1">'Weekly IS'!K67</f>
        <v>130.98302660720708</v>
      </c>
      <c r="L115" s="24">
        <f ca="1">'Weekly IS'!L67</f>
        <v>131.07169204060273</v>
      </c>
      <c r="M115" s="24">
        <f ca="1">'Weekly IS'!M67</f>
        <v>131.16041749367636</v>
      </c>
      <c r="N115" s="24">
        <f ca="1">'Weekly IS'!N67</f>
        <v>131.24920300705668</v>
      </c>
      <c r="O115" s="24">
        <f ca="1">'Weekly IS'!O67</f>
        <v>131.33804862139991</v>
      </c>
      <c r="P115" s="24">
        <f ca="1">'Weekly IS'!P67</f>
        <v>131.42695437738979</v>
      </c>
      <c r="Q115" s="24">
        <f ca="1">'Weekly IS'!Q67</f>
        <v>131.51592031573753</v>
      </c>
      <c r="R115" s="24">
        <f ca="1">'Weekly IS'!R67</f>
        <v>131.60494647718204</v>
      </c>
    </row>
    <row r="117" spans="1:18">
      <c r="A117" s="23" t="s">
        <v>4</v>
      </c>
    </row>
    <row r="118" spans="1:18">
      <c r="B118" s="25">
        <v>3</v>
      </c>
      <c r="C118" s="37" t="s">
        <v>74</v>
      </c>
    </row>
    <row r="119" spans="1:18">
      <c r="B119" s="25">
        <v>3</v>
      </c>
      <c r="D119" s="24" t="s">
        <v>75</v>
      </c>
      <c r="F119" s="24">
        <f t="shared" ref="F119:R119" ca="1" si="41">E122</f>
        <v>9665.2778017597539</v>
      </c>
      <c r="G119" s="24">
        <f t="shared" ca="1" si="41"/>
        <v>9671.4195440968597</v>
      </c>
      <c r="H119" s="24">
        <f t="shared" ca="1" si="41"/>
        <v>9677.5431763947872</v>
      </c>
      <c r="I119" s="24">
        <f t="shared" ca="1" si="41"/>
        <v>9683.6511589122892</v>
      </c>
      <c r="J119" s="24">
        <f t="shared" ca="1" si="41"/>
        <v>9689.7456743927123</v>
      </c>
      <c r="K119" s="24">
        <f t="shared" ca="1" si="41"/>
        <v>9695.8286593965349</v>
      </c>
      <c r="L119" s="24">
        <f t="shared" ca="1" si="41"/>
        <v>9701.9018320963623</v>
      </c>
      <c r="M119" s="24">
        <f t="shared" ca="1" si="41"/>
        <v>9707.9667169337827</v>
      </c>
      <c r="N119" s="24">
        <f t="shared" ca="1" si="41"/>
        <v>9714.0246664923834</v>
      </c>
      <c r="O119" s="24">
        <f t="shared" ca="1" si="41"/>
        <v>9720.0768809012279</v>
      </c>
      <c r="P119" s="24">
        <f t="shared" ca="1" si="41"/>
        <v>9726.1244250476229</v>
      </c>
      <c r="Q119" s="24">
        <f t="shared" ca="1" si="41"/>
        <v>9732.1682438465068</v>
      </c>
      <c r="R119" s="24">
        <f t="shared" ca="1" si="41"/>
        <v>9738.2091757858725</v>
      </c>
    </row>
    <row r="120" spans="1:18">
      <c r="B120" s="25">
        <v>3</v>
      </c>
      <c r="D120" s="24" t="s">
        <v>134</v>
      </c>
      <c r="F120" s="24">
        <f ca="1">'Weekly IS'!F119</f>
        <v>1097.3827844712719</v>
      </c>
      <c r="G120" s="24">
        <f ca="1">'Weekly IS'!G119</f>
        <v>1098.0580969540235</v>
      </c>
      <c r="H120" s="24">
        <f ca="1">'Weekly IS'!H119</f>
        <v>1098.7338250136877</v>
      </c>
      <c r="I120" s="24">
        <f ca="1">'Weekly IS'!I119</f>
        <v>1099.409968906004</v>
      </c>
      <c r="J120" s="24">
        <f ca="1">'Weekly IS'!J119</f>
        <v>1100.0865288868692</v>
      </c>
      <c r="K120" s="24">
        <f ca="1">'Weekly IS'!K119</f>
        <v>1100.7635052123383</v>
      </c>
      <c r="L120" s="24">
        <f ca="1">'Weekly IS'!L119</f>
        <v>1101.4408981386227</v>
      </c>
      <c r="M120" s="24">
        <f ca="1">'Weekly IS'!M119</f>
        <v>1102.1187079220927</v>
      </c>
      <c r="N120" s="24">
        <f ca="1">'Weekly IS'!N119</f>
        <v>1102.7969348192755</v>
      </c>
      <c r="O120" s="24">
        <f ca="1">'Weekly IS'!O119</f>
        <v>1103.4755790868567</v>
      </c>
      <c r="P120" s="24">
        <f ca="1">'Weekly IS'!P119</f>
        <v>1104.1546409816794</v>
      </c>
      <c r="Q120" s="24">
        <f ca="1">'Weekly IS'!Q119</f>
        <v>1104.8341207607452</v>
      </c>
      <c r="R120" s="24">
        <f ca="1">'Weekly IS'!R119</f>
        <v>1105.5140186812134</v>
      </c>
    </row>
    <row r="121" spans="1:18">
      <c r="B121" s="25">
        <v>3</v>
      </c>
      <c r="D121" s="24" t="s">
        <v>77</v>
      </c>
      <c r="F121" s="24">
        <f ca="1">E122/Assumptions!F131*7</f>
        <v>1091.2410421341658</v>
      </c>
      <c r="G121" s="24">
        <f ca="1">F122/Assumptions!G131*7</f>
        <v>1091.9344646560971</v>
      </c>
      <c r="H121" s="24">
        <f ca="1">G122/Assumptions!H131*7</f>
        <v>1092.6258424961857</v>
      </c>
      <c r="I121" s="24">
        <f ca="1">H122/Assumptions!I131*7</f>
        <v>1093.3154534255809</v>
      </c>
      <c r="J121" s="24">
        <f ca="1">I122/Assumptions!J131*7</f>
        <v>1094.003543883048</v>
      </c>
      <c r="K121" s="24">
        <f ca="1">J122/Assumptions!K131*7</f>
        <v>1094.690332512512</v>
      </c>
      <c r="L121" s="24">
        <f ca="1">K122/Assumptions!L131*7</f>
        <v>1095.3760133012022</v>
      </c>
      <c r="M121" s="24">
        <f ca="1">L122/Assumptions!M131*7</f>
        <v>1096.0607583634917</v>
      </c>
      <c r="N121" s="24">
        <f ca="1">M122/Assumptions!N131*7</f>
        <v>1096.7447204104303</v>
      </c>
      <c r="O121" s="24">
        <f ca="1">N122/Assumptions!O131*7</f>
        <v>1097.4280349404612</v>
      </c>
      <c r="P121" s="24">
        <f ca="1">O122/Assumptions!P131*7</f>
        <v>1098.1108221827963</v>
      </c>
      <c r="Q121" s="24">
        <f ca="1">P122/Assumptions!Q131*7</f>
        <v>1098.7931888213798</v>
      </c>
      <c r="R121" s="24">
        <f ca="1">Q122/Assumptions!R131*7</f>
        <v>1099.4752295242115</v>
      </c>
    </row>
    <row r="122" spans="1:18">
      <c r="B122" s="25">
        <v>3</v>
      </c>
      <c r="D122" s="24" t="s">
        <v>76</v>
      </c>
      <c r="E122" s="24">
        <f ca="1">'Weekly BS'!E121</f>
        <v>9665.2778017597539</v>
      </c>
      <c r="F122" s="24">
        <f ca="1">F119+F120-F121</f>
        <v>9671.4195440968597</v>
      </c>
      <c r="G122" s="24">
        <f t="shared" ref="G122:R122" ca="1" si="42">G119+G120-G121</f>
        <v>9677.5431763947872</v>
      </c>
      <c r="H122" s="24">
        <f t="shared" ca="1" si="42"/>
        <v>9683.6511589122892</v>
      </c>
      <c r="I122" s="24">
        <f t="shared" ca="1" si="42"/>
        <v>9689.7456743927123</v>
      </c>
      <c r="J122" s="24">
        <f t="shared" ca="1" si="42"/>
        <v>9695.8286593965349</v>
      </c>
      <c r="K122" s="24">
        <f t="shared" ca="1" si="42"/>
        <v>9701.9018320963623</v>
      </c>
      <c r="L122" s="24">
        <f t="shared" ca="1" si="42"/>
        <v>9707.9667169337827</v>
      </c>
      <c r="M122" s="24">
        <f t="shared" ca="1" si="42"/>
        <v>9714.0246664923834</v>
      </c>
      <c r="N122" s="24">
        <f t="shared" ca="1" si="42"/>
        <v>9720.0768809012279</v>
      </c>
      <c r="O122" s="24">
        <f t="shared" ca="1" si="42"/>
        <v>9726.1244250476229</v>
      </c>
      <c r="P122" s="24">
        <f t="shared" ca="1" si="42"/>
        <v>9732.1682438465068</v>
      </c>
      <c r="Q122" s="24">
        <f t="shared" ca="1" si="42"/>
        <v>9738.2091757858725</v>
      </c>
      <c r="R122" s="24">
        <f t="shared" ca="1" si="42"/>
        <v>9744.2479649428751</v>
      </c>
    </row>
    <row r="123" spans="1:18">
      <c r="B123" s="25">
        <v>3</v>
      </c>
    </row>
    <row r="124" spans="1:18">
      <c r="B124" s="25">
        <v>3</v>
      </c>
      <c r="C124" s="23" t="s">
        <v>78</v>
      </c>
    </row>
    <row r="125" spans="1:18">
      <c r="B125" s="25">
        <v>3</v>
      </c>
      <c r="C125" s="23"/>
      <c r="D125" s="24" t="s">
        <v>101</v>
      </c>
      <c r="F125" s="24">
        <f ca="1">E128</f>
        <v>9400.3533197987163</v>
      </c>
      <c r="G125" s="24">
        <f t="shared" ref="G125:R125" ca="1" si="43">F128</f>
        <v>9288.5614257032667</v>
      </c>
      <c r="H125" s="24">
        <f t="shared" ca="1" si="43"/>
        <v>9294.2774635037003</v>
      </c>
      <c r="I125" s="24">
        <f t="shared" ca="1" si="43"/>
        <v>9299.9970188658572</v>
      </c>
      <c r="J125" s="24">
        <f t="shared" ca="1" si="43"/>
        <v>9305.7200939543909</v>
      </c>
      <c r="K125" s="24">
        <f t="shared" ca="1" si="43"/>
        <v>9311.4466909352868</v>
      </c>
      <c r="L125" s="24">
        <f t="shared" ca="1" si="43"/>
        <v>9317.1768119758635</v>
      </c>
      <c r="M125" s="24">
        <f t="shared" ca="1" si="43"/>
        <v>9322.9104592447711</v>
      </c>
      <c r="N125" s="24">
        <f t="shared" ca="1" si="43"/>
        <v>9328.6476349119985</v>
      </c>
      <c r="O125" s="24">
        <f t="shared" ca="1" si="43"/>
        <v>9334.3883411488678</v>
      </c>
      <c r="P125" s="24">
        <f t="shared" ca="1" si="43"/>
        <v>9340.1325801280382</v>
      </c>
      <c r="Q125" s="24">
        <f t="shared" ca="1" si="43"/>
        <v>9345.8803540235003</v>
      </c>
      <c r="R125" s="24">
        <f t="shared" ca="1" si="43"/>
        <v>9351.6316650105946</v>
      </c>
    </row>
    <row r="126" spans="1:18">
      <c r="B126" s="25">
        <v>3</v>
      </c>
      <c r="C126" s="23"/>
      <c r="D126" s="24" t="s">
        <v>81</v>
      </c>
      <c r="F126" s="24">
        <f t="shared" ref="F126:R126" ca="1" si="44">F128+F127-F125</f>
        <v>320.51602600433034</v>
      </c>
      <c r="G126" s="24">
        <f t="shared" ca="1" si="44"/>
        <v>438.35621401889694</v>
      </c>
      <c r="H126" s="24">
        <f t="shared" ca="1" si="44"/>
        <v>438.69086775509641</v>
      </c>
      <c r="I126" s="24">
        <f t="shared" ca="1" si="44"/>
        <v>439.02442951073499</v>
      </c>
      <c r="J126" s="24">
        <f t="shared" ca="1" si="44"/>
        <v>439.35692457225377</v>
      </c>
      <c r="K126" s="24">
        <f t="shared" ca="1" si="44"/>
        <v>439.68837772248116</v>
      </c>
      <c r="L126" s="24">
        <f t="shared" ca="1" si="44"/>
        <v>440.01881325071008</v>
      </c>
      <c r="M126" s="24">
        <f t="shared" ca="1" si="44"/>
        <v>440.34825496258418</v>
      </c>
      <c r="N126" s="24">
        <f t="shared" ca="1" si="44"/>
        <v>440.67672618974393</v>
      </c>
      <c r="O126" s="24">
        <f t="shared" ca="1" si="44"/>
        <v>441.00424979933086</v>
      </c>
      <c r="P126" s="24">
        <f t="shared" ca="1" si="44"/>
        <v>441.33084820326621</v>
      </c>
      <c r="Q126" s="24">
        <f t="shared" ca="1" si="44"/>
        <v>441.6565433673768</v>
      </c>
      <c r="R126" s="24">
        <f t="shared" ca="1" si="44"/>
        <v>441.98135682027532</v>
      </c>
    </row>
    <row r="127" spans="1:18">
      <c r="B127" s="25">
        <v>3</v>
      </c>
      <c r="C127" s="23"/>
      <c r="D127" s="24" t="s">
        <v>102</v>
      </c>
      <c r="F127" s="24">
        <f ca="1">+F166</f>
        <v>432.30792009978069</v>
      </c>
      <c r="G127" s="24">
        <f t="shared" ref="G127:R127" ca="1" si="45">+G166</f>
        <v>432.64017621846352</v>
      </c>
      <c r="H127" s="24">
        <f t="shared" ca="1" si="45"/>
        <v>432.97131239293935</v>
      </c>
      <c r="I127" s="24">
        <f t="shared" ca="1" si="45"/>
        <v>433.30135442220183</v>
      </c>
      <c r="J127" s="24">
        <f t="shared" ca="1" si="45"/>
        <v>433.63032759135723</v>
      </c>
      <c r="K127" s="24">
        <f t="shared" ca="1" si="45"/>
        <v>433.95825668190355</v>
      </c>
      <c r="L127" s="24">
        <f t="shared" ca="1" si="45"/>
        <v>434.28516598180335</v>
      </c>
      <c r="M127" s="24">
        <f t="shared" ca="1" si="45"/>
        <v>434.6110792953566</v>
      </c>
      <c r="N127" s="24">
        <f t="shared" ca="1" si="45"/>
        <v>434.93601995287457</v>
      </c>
      <c r="O127" s="24">
        <f t="shared" ca="1" si="45"/>
        <v>435.26001082016131</v>
      </c>
      <c r="P127" s="24">
        <f t="shared" ca="1" si="45"/>
        <v>435.58307430780457</v>
      </c>
      <c r="Q127" s="24">
        <f t="shared" ca="1" si="45"/>
        <v>435.9052323802822</v>
      </c>
      <c r="R127" s="24">
        <f t="shared" ca="1" si="45"/>
        <v>436.22650656488474</v>
      </c>
    </row>
    <row r="128" spans="1:18">
      <c r="B128" s="25">
        <v>3</v>
      </c>
      <c r="C128" s="23"/>
      <c r="D128" s="24" t="s">
        <v>103</v>
      </c>
      <c r="E128" s="24">
        <f ca="1">'Weekly BS'!E122</f>
        <v>9400.3533197987163</v>
      </c>
      <c r="F128" s="24">
        <f ca="1">+Assumptions!F132*'Weekly IS'!F120/7</f>
        <v>9288.5614257032667</v>
      </c>
      <c r="G128" s="24">
        <f ca="1">+Assumptions!G132*'Weekly IS'!G120/7</f>
        <v>9294.2774635037003</v>
      </c>
      <c r="H128" s="24">
        <f ca="1">+Assumptions!H132*'Weekly IS'!H120/7</f>
        <v>9299.9970188658572</v>
      </c>
      <c r="I128" s="24">
        <f ca="1">+Assumptions!I132*'Weekly IS'!I120/7</f>
        <v>9305.7200939543909</v>
      </c>
      <c r="J128" s="24">
        <f ca="1">+Assumptions!J132*'Weekly IS'!J120/7</f>
        <v>9311.4466909352868</v>
      </c>
      <c r="K128" s="24">
        <f ca="1">+Assumptions!K132*'Weekly IS'!K120/7</f>
        <v>9317.1768119758635</v>
      </c>
      <c r="L128" s="24">
        <f ca="1">+Assumptions!L132*'Weekly IS'!L120/7</f>
        <v>9322.9104592447711</v>
      </c>
      <c r="M128" s="24">
        <f ca="1">+Assumptions!M132*'Weekly IS'!M120/7</f>
        <v>9328.6476349119985</v>
      </c>
      <c r="N128" s="24">
        <f ca="1">+Assumptions!N132*'Weekly IS'!N120/7</f>
        <v>9334.3883411488678</v>
      </c>
      <c r="O128" s="24">
        <f ca="1">+Assumptions!O132*'Weekly IS'!O120/7</f>
        <v>9340.1325801280382</v>
      </c>
      <c r="P128" s="24">
        <f ca="1">+Assumptions!P132*'Weekly IS'!P120/7</f>
        <v>9345.8803540235003</v>
      </c>
      <c r="Q128" s="24">
        <f ca="1">+Assumptions!Q132*'Weekly IS'!Q120/7</f>
        <v>9351.6316650105946</v>
      </c>
      <c r="R128" s="24">
        <f ca="1">+Assumptions!R132*'Weekly IS'!R120/7</f>
        <v>9357.3865152659855</v>
      </c>
    </row>
    <row r="129" spans="2:18">
      <c r="B129" s="25">
        <v>3</v>
      </c>
      <c r="C129" s="23"/>
    </row>
    <row r="130" spans="2:18">
      <c r="B130" s="25">
        <v>3</v>
      </c>
      <c r="D130" s="24" t="s">
        <v>79</v>
      </c>
      <c r="F130" s="24">
        <f ca="1">E133</f>
        <v>5196.983600665244</v>
      </c>
      <c r="G130" s="24">
        <f t="shared" ref="G130:R130" ca="1" si="46">F133</f>
        <v>5051.1036625073084</v>
      </c>
      <c r="H130" s="24">
        <f t="shared" ca="1" si="46"/>
        <v>5036.155701685806</v>
      </c>
      <c r="I130" s="24">
        <f t="shared" ca="1" si="46"/>
        <v>5022.8838782639714</v>
      </c>
      <c r="J130" s="24">
        <f t="shared" ca="1" si="46"/>
        <v>5011.1366776740933</v>
      </c>
      <c r="K130" s="24">
        <f t="shared" ca="1" si="46"/>
        <v>5000.7762080961083</v>
      </c>
      <c r="L130" s="24">
        <f t="shared" ca="1" si="46"/>
        <v>4991.6769773997075</v>
      </c>
      <c r="M130" s="24">
        <f t="shared" ca="1" si="46"/>
        <v>4983.7247798581366</v>
      </c>
      <c r="N130" s="24">
        <f t="shared" ca="1" si="46"/>
        <v>4976.8156827821704</v>
      </c>
      <c r="O130" s="24">
        <f t="shared" ca="1" si="46"/>
        <v>4970.8551041068476</v>
      </c>
      <c r="P130" s="24">
        <f t="shared" ca="1" si="46"/>
        <v>4965.7569727683849</v>
      </c>
      <c r="Q130" s="24">
        <f t="shared" ca="1" si="46"/>
        <v>4961.4429644411548</v>
      </c>
      <c r="R130" s="24">
        <f t="shared" ca="1" si="46"/>
        <v>4957.8418058715051</v>
      </c>
    </row>
    <row r="131" spans="2:18">
      <c r="B131" s="25">
        <v>3</v>
      </c>
      <c r="D131" s="24" t="s">
        <v>81</v>
      </c>
      <c r="F131" s="24">
        <f ca="1">F126</f>
        <v>320.51602600433034</v>
      </c>
      <c r="G131" s="24">
        <f t="shared" ref="G131:R131" ca="1" si="47">G126</f>
        <v>438.35621401889694</v>
      </c>
      <c r="H131" s="24">
        <f t="shared" ca="1" si="47"/>
        <v>438.69086775509641</v>
      </c>
      <c r="I131" s="24">
        <f t="shared" ca="1" si="47"/>
        <v>439.02442951073499</v>
      </c>
      <c r="J131" s="24">
        <f t="shared" ca="1" si="47"/>
        <v>439.35692457225377</v>
      </c>
      <c r="K131" s="24">
        <f t="shared" ca="1" si="47"/>
        <v>439.68837772248116</v>
      </c>
      <c r="L131" s="24">
        <f t="shared" ca="1" si="47"/>
        <v>440.01881325071008</v>
      </c>
      <c r="M131" s="24">
        <f t="shared" ca="1" si="47"/>
        <v>440.34825496258418</v>
      </c>
      <c r="N131" s="24">
        <f t="shared" ca="1" si="47"/>
        <v>440.67672618974393</v>
      </c>
      <c r="O131" s="24">
        <f t="shared" ca="1" si="47"/>
        <v>441.00424979933086</v>
      </c>
      <c r="P131" s="24">
        <f t="shared" ca="1" si="47"/>
        <v>441.33084820326621</v>
      </c>
      <c r="Q131" s="24">
        <f t="shared" ca="1" si="47"/>
        <v>441.6565433673768</v>
      </c>
      <c r="R131" s="24">
        <f t="shared" ca="1" si="47"/>
        <v>441.98135682027532</v>
      </c>
    </row>
    <row r="132" spans="2:18">
      <c r="B132" s="25">
        <v>3</v>
      </c>
      <c r="D132" s="24" t="s">
        <v>82</v>
      </c>
      <c r="F132" s="24">
        <f ca="1">+F130/Assumptions!F133*7</f>
        <v>466.3959641622655</v>
      </c>
      <c r="G132" s="24">
        <f ca="1">+G130/Assumptions!G133*7</f>
        <v>453.30417484039947</v>
      </c>
      <c r="H132" s="24">
        <f ca="1">+H130/Assumptions!H133*7</f>
        <v>451.96269117693129</v>
      </c>
      <c r="I132" s="24">
        <f ca="1">+I130/Assumptions!I133*7</f>
        <v>450.77163010061275</v>
      </c>
      <c r="J132" s="24">
        <f ca="1">+J130/Assumptions!J133*7</f>
        <v>449.7173941502391</v>
      </c>
      <c r="K132" s="24">
        <f ca="1">+K130/Assumptions!K133*7</f>
        <v>448.78760841888152</v>
      </c>
      <c r="L132" s="24">
        <f ca="1">+L130/Assumptions!L133*7</f>
        <v>447.97101079228145</v>
      </c>
      <c r="M132" s="24">
        <f ca="1">+M130/Assumptions!M133*7</f>
        <v>447.25735203855072</v>
      </c>
      <c r="N132" s="24">
        <f ca="1">+N130/Assumptions!N133*7</f>
        <v>446.63730486506654</v>
      </c>
      <c r="O132" s="24">
        <f ca="1">+O130/Assumptions!O133*7</f>
        <v>446.102381137794</v>
      </c>
      <c r="P132" s="24">
        <f ca="1">+P130/Assumptions!P133*7</f>
        <v>445.6448565304961</v>
      </c>
      <c r="Q132" s="24">
        <f ca="1">+Q130/Assumptions!Q133*7</f>
        <v>445.2577019370267</v>
      </c>
      <c r="R132" s="24">
        <f ca="1">+R130/Assumptions!R133*7</f>
        <v>444.93452103975045</v>
      </c>
    </row>
    <row r="133" spans="2:18">
      <c r="B133" s="25">
        <v>3</v>
      </c>
      <c r="D133" s="24" t="s">
        <v>80</v>
      </c>
      <c r="E133" s="24">
        <f ca="1">'Weekly BS'!E132</f>
        <v>5196.983600665244</v>
      </c>
      <c r="F133" s="24">
        <f t="shared" ref="F133:R133" ca="1" si="48">+F130+F131-F132</f>
        <v>5051.1036625073084</v>
      </c>
      <c r="G133" s="24">
        <f t="shared" ca="1" si="48"/>
        <v>5036.155701685806</v>
      </c>
      <c r="H133" s="24">
        <f t="shared" ca="1" si="48"/>
        <v>5022.8838782639714</v>
      </c>
      <c r="I133" s="24">
        <f t="shared" ca="1" si="48"/>
        <v>5011.1366776740933</v>
      </c>
      <c r="J133" s="24">
        <f t="shared" ca="1" si="48"/>
        <v>5000.7762080961083</v>
      </c>
      <c r="K133" s="24">
        <f t="shared" ca="1" si="48"/>
        <v>4991.6769773997075</v>
      </c>
      <c r="L133" s="24">
        <f t="shared" ca="1" si="48"/>
        <v>4983.7247798581366</v>
      </c>
      <c r="M133" s="24">
        <f t="shared" ca="1" si="48"/>
        <v>4976.8156827821704</v>
      </c>
      <c r="N133" s="24">
        <f t="shared" ca="1" si="48"/>
        <v>4970.8551041068476</v>
      </c>
      <c r="O133" s="24">
        <f t="shared" ca="1" si="48"/>
        <v>4965.7569727683849</v>
      </c>
      <c r="P133" s="24">
        <f t="shared" ca="1" si="48"/>
        <v>4961.4429644411548</v>
      </c>
      <c r="Q133" s="24">
        <f t="shared" ca="1" si="48"/>
        <v>4957.8418058715051</v>
      </c>
      <c r="R133" s="24">
        <f t="shared" ca="1" si="48"/>
        <v>4954.8886416520299</v>
      </c>
    </row>
    <row r="134" spans="2:18">
      <c r="B134" s="25">
        <v>3</v>
      </c>
    </row>
    <row r="135" spans="2:18">
      <c r="B135" s="25">
        <v>3</v>
      </c>
      <c r="C135" s="23" t="s">
        <v>83</v>
      </c>
    </row>
    <row r="136" spans="2:18">
      <c r="B136" s="25">
        <v>3</v>
      </c>
      <c r="D136" s="24" t="s">
        <v>85</v>
      </c>
      <c r="F136" s="24">
        <f t="shared" ref="F136:R136" ca="1" si="49">E139</f>
        <v>1086.9455237918332</v>
      </c>
      <c r="G136" s="24">
        <f t="shared" ca="1" si="49"/>
        <v>508.14108906853016</v>
      </c>
      <c r="H136" s="24">
        <f t="shared" ca="1" si="49"/>
        <v>1016.6169538375661</v>
      </c>
      <c r="I136" s="24">
        <f t="shared" ca="1" si="49"/>
        <v>508.81040501552047</v>
      </c>
      <c r="J136" s="24">
        <f t="shared" ca="1" si="49"/>
        <v>1017.9551235080062</v>
      </c>
      <c r="K136" s="24">
        <f t="shared" ca="1" si="49"/>
        <v>509.47881371318977</v>
      </c>
      <c r="L136" s="24">
        <f t="shared" ca="1" si="49"/>
        <v>1019.2915127362639</v>
      </c>
      <c r="M136" s="24">
        <f t="shared" ca="1" si="49"/>
        <v>510.14638260312017</v>
      </c>
      <c r="N136" s="24">
        <f t="shared" ca="1" si="49"/>
        <v>1020.6262550762613</v>
      </c>
      <c r="O136" s="24">
        <f t="shared" ca="1" si="49"/>
        <v>510.81317649500579</v>
      </c>
      <c r="P136" s="24">
        <f t="shared" ca="1" si="49"/>
        <v>1021.9594788708062</v>
      </c>
      <c r="Q136" s="24">
        <f t="shared" ca="1" si="49"/>
        <v>511.47925767092397</v>
      </c>
      <c r="R136" s="24">
        <f t="shared" ca="1" si="49"/>
        <v>1023.2913074580492</v>
      </c>
    </row>
    <row r="137" spans="2:18">
      <c r="B137" s="25">
        <v>3</v>
      </c>
      <c r="D137" s="24" t="s">
        <v>86</v>
      </c>
      <c r="F137" s="24">
        <f ca="1">SUM(F165+F171)</f>
        <v>508.14108906853016</v>
      </c>
      <c r="G137" s="24">
        <f t="shared" ref="G137:R137" ca="1" si="50">SUM(G165+G171)</f>
        <v>508.47586476903592</v>
      </c>
      <c r="H137" s="24">
        <f t="shared" ca="1" si="50"/>
        <v>508.81040501552047</v>
      </c>
      <c r="I137" s="24">
        <f t="shared" ca="1" si="50"/>
        <v>509.14471849248571</v>
      </c>
      <c r="J137" s="24">
        <f t="shared" ca="1" si="50"/>
        <v>509.47881371318982</v>
      </c>
      <c r="K137" s="24">
        <f t="shared" ca="1" si="50"/>
        <v>509.81269902307417</v>
      </c>
      <c r="L137" s="24">
        <f t="shared" ca="1" si="50"/>
        <v>510.14638260312017</v>
      </c>
      <c r="M137" s="24">
        <f t="shared" ca="1" si="50"/>
        <v>510.47987247314109</v>
      </c>
      <c r="N137" s="24">
        <f t="shared" ca="1" si="50"/>
        <v>510.81317649500585</v>
      </c>
      <c r="O137" s="24">
        <f t="shared" ca="1" si="50"/>
        <v>511.14630237580036</v>
      </c>
      <c r="P137" s="24">
        <f t="shared" ca="1" si="50"/>
        <v>511.47925767092397</v>
      </c>
      <c r="Q137" s="24">
        <f t="shared" ca="1" si="50"/>
        <v>511.81204978712526</v>
      </c>
      <c r="R137" s="24">
        <f t="shared" ca="1" si="50"/>
        <v>512.14468598547614</v>
      </c>
    </row>
    <row r="138" spans="2:18">
      <c r="B138" s="25">
        <v>3</v>
      </c>
      <c r="D138" s="24" t="s">
        <v>87</v>
      </c>
      <c r="F138" s="24">
        <f ca="1">Assumptions!F134*Calcs!F136</f>
        <v>1086.9455237918332</v>
      </c>
      <c r="G138" s="24">
        <f ca="1">Assumptions!G134*Calcs!G136</f>
        <v>0</v>
      </c>
      <c r="H138" s="24">
        <f ca="1">Assumptions!H134*Calcs!H136</f>
        <v>1016.6169538375661</v>
      </c>
      <c r="I138" s="24">
        <f ca="1">Assumptions!I134*Calcs!I136</f>
        <v>0</v>
      </c>
      <c r="J138" s="24">
        <f ca="1">Assumptions!J134*Calcs!J136</f>
        <v>1017.9551235080062</v>
      </c>
      <c r="K138" s="24">
        <f ca="1">Assumptions!K134*Calcs!K136</f>
        <v>0</v>
      </c>
      <c r="L138" s="24">
        <f ca="1">Assumptions!L134*Calcs!L136</f>
        <v>1019.2915127362639</v>
      </c>
      <c r="M138" s="24">
        <f ca="1">Assumptions!M134*Calcs!M136</f>
        <v>0</v>
      </c>
      <c r="N138" s="24">
        <f ca="1">Assumptions!N134*Calcs!N136</f>
        <v>1020.6262550762613</v>
      </c>
      <c r="O138" s="24">
        <f ca="1">Assumptions!O134*Calcs!O136</f>
        <v>0</v>
      </c>
      <c r="P138" s="24">
        <f ca="1">Assumptions!P134*Calcs!P136</f>
        <v>1021.9594788708062</v>
      </c>
      <c r="Q138" s="24">
        <f ca="1">Assumptions!Q134*Calcs!Q136</f>
        <v>0</v>
      </c>
      <c r="R138" s="24">
        <f ca="1">Assumptions!R134*Calcs!R136</f>
        <v>1023.2913074580492</v>
      </c>
    </row>
    <row r="139" spans="2:18">
      <c r="B139" s="25">
        <v>3</v>
      </c>
      <c r="D139" s="24" t="s">
        <v>221</v>
      </c>
      <c r="E139" s="24">
        <f ca="1">'Weekly BS'!E133</f>
        <v>1086.9455237918332</v>
      </c>
      <c r="F139" s="24">
        <f ca="1">F136+F137-F138</f>
        <v>508.14108906853016</v>
      </c>
      <c r="G139" s="24">
        <f t="shared" ref="G139:R139" ca="1" si="51">G136+G137-G138</f>
        <v>1016.6169538375661</v>
      </c>
      <c r="H139" s="24">
        <f t="shared" ca="1" si="51"/>
        <v>508.81040501552047</v>
      </c>
      <c r="I139" s="24">
        <f t="shared" ca="1" si="51"/>
        <v>1017.9551235080062</v>
      </c>
      <c r="J139" s="24">
        <f t="shared" ca="1" si="51"/>
        <v>509.47881371318977</v>
      </c>
      <c r="K139" s="24">
        <f t="shared" ca="1" si="51"/>
        <v>1019.2915127362639</v>
      </c>
      <c r="L139" s="24">
        <f t="shared" ca="1" si="51"/>
        <v>510.14638260312017</v>
      </c>
      <c r="M139" s="24">
        <f t="shared" ca="1" si="51"/>
        <v>1020.6262550762613</v>
      </c>
      <c r="N139" s="24">
        <f t="shared" ca="1" si="51"/>
        <v>510.81317649500579</v>
      </c>
      <c r="O139" s="24">
        <f t="shared" ca="1" si="51"/>
        <v>1021.9594788708062</v>
      </c>
      <c r="P139" s="24">
        <f t="shared" ca="1" si="51"/>
        <v>511.47925767092397</v>
      </c>
      <c r="Q139" s="24">
        <f t="shared" ca="1" si="51"/>
        <v>1023.2913074580492</v>
      </c>
      <c r="R139" s="24">
        <f t="shared" ca="1" si="51"/>
        <v>512.14468598547614</v>
      </c>
    </row>
    <row r="140" spans="2:18">
      <c r="B140" s="25">
        <v>3</v>
      </c>
    </row>
    <row r="141" spans="2:18">
      <c r="B141" s="25">
        <v>3</v>
      </c>
      <c r="C141" s="23" t="s">
        <v>88</v>
      </c>
    </row>
    <row r="142" spans="2:18">
      <c r="B142" s="25">
        <v>3</v>
      </c>
      <c r="D142" s="24" t="s">
        <v>89</v>
      </c>
      <c r="F142" s="24">
        <f t="shared" ref="F142:R142" ca="1" si="52">E145</f>
        <v>263.78478011303957</v>
      </c>
      <c r="G142" s="24">
        <f t="shared" ca="1" si="52"/>
        <v>292.75568562308115</v>
      </c>
      <c r="H142" s="24">
        <f t="shared" ca="1" si="52"/>
        <v>43.626518040740336</v>
      </c>
      <c r="I142" s="24">
        <f t="shared" ca="1" si="52"/>
        <v>72.633091021101663</v>
      </c>
      <c r="J142" s="24">
        <f t="shared" ca="1" si="52"/>
        <v>101.65751420022016</v>
      </c>
      <c r="K142" s="24">
        <f t="shared" ca="1" si="52"/>
        <v>130.69979856283351</v>
      </c>
      <c r="L142" s="24">
        <f t="shared" ca="1" si="52"/>
        <v>159.75995510043924</v>
      </c>
      <c r="M142" s="24">
        <f t="shared" ca="1" si="52"/>
        <v>188.83799481129887</v>
      </c>
      <c r="N142" s="24">
        <f t="shared" ca="1" si="52"/>
        <v>217.9339287004421</v>
      </c>
      <c r="O142" s="24">
        <f t="shared" ca="1" si="52"/>
        <v>247.04776777967098</v>
      </c>
      <c r="P142" s="24">
        <f t="shared" ca="1" si="52"/>
        <v>276.17952306756399</v>
      </c>
      <c r="Q142" s="24">
        <f t="shared" ca="1" si="52"/>
        <v>305.3292055894803</v>
      </c>
      <c r="R142" s="24">
        <f t="shared" ca="1" si="52"/>
        <v>334.49682637756393</v>
      </c>
    </row>
    <row r="143" spans="2:18">
      <c r="B143" s="25">
        <v>3</v>
      </c>
      <c r="D143" s="24" t="s">
        <v>92</v>
      </c>
      <c r="F143" s="24">
        <f ca="1">'Weekly IS'!F131</f>
        <v>28.970905510041565</v>
      </c>
      <c r="G143" s="24">
        <f ca="1">'Weekly IS'!G131</f>
        <v>28.988733759586214</v>
      </c>
      <c r="H143" s="24">
        <f ca="1">'Weekly IS'!H131</f>
        <v>29.006572980361327</v>
      </c>
      <c r="I143" s="24">
        <f ca="1">'Weekly IS'!I131</f>
        <v>29.024423179118493</v>
      </c>
      <c r="J143" s="24">
        <f ca="1">'Weekly IS'!J131</f>
        <v>29.042284362613344</v>
      </c>
      <c r="K143" s="24">
        <f ca="1">'Weekly IS'!K131</f>
        <v>29.060156537605721</v>
      </c>
      <c r="L143" s="24">
        <f ca="1">'Weekly IS'!L131</f>
        <v>29.078039710859642</v>
      </c>
      <c r="M143" s="24">
        <f ca="1">'Weekly IS'!M131</f>
        <v>29.095933889143236</v>
      </c>
      <c r="N143" s="24">
        <f ca="1">'Weekly IS'!N131</f>
        <v>29.113839079228871</v>
      </c>
      <c r="O143" s="24">
        <f ca="1">'Weekly IS'!O131</f>
        <v>29.131755287892993</v>
      </c>
      <c r="P143" s="24">
        <f ca="1">'Weekly IS'!P131</f>
        <v>29.149682521916329</v>
      </c>
      <c r="Q143" s="24">
        <f ca="1">'Weekly IS'!Q131</f>
        <v>29.16762078808366</v>
      </c>
      <c r="R143" s="24">
        <f ca="1">'Weekly IS'!R131</f>
        <v>29.185570093184015</v>
      </c>
    </row>
    <row r="144" spans="2:18">
      <c r="B144" s="25">
        <v>3</v>
      </c>
      <c r="D144" s="24" t="s">
        <v>91</v>
      </c>
      <c r="F144" s="24">
        <f ca="1">Assumptions!F135*Calcs!F142</f>
        <v>0</v>
      </c>
      <c r="G144" s="24">
        <f ca="1">Assumptions!G135*Calcs!G142</f>
        <v>278.11790134192705</v>
      </c>
      <c r="H144" s="24">
        <f ca="1">Assumptions!H135*Calcs!H142</f>
        <v>0</v>
      </c>
      <c r="I144" s="24">
        <f ca="1">Assumptions!I135*Calcs!I142</f>
        <v>0</v>
      </c>
      <c r="J144" s="24">
        <f ca="1">Assumptions!J135*Calcs!J142</f>
        <v>0</v>
      </c>
      <c r="K144" s="24">
        <f ca="1">Assumptions!K135*Calcs!K142</f>
        <v>0</v>
      </c>
      <c r="L144" s="24">
        <f ca="1">Assumptions!L135*Calcs!L142</f>
        <v>0</v>
      </c>
      <c r="M144" s="24">
        <f ca="1">Assumptions!M135*Calcs!M142</f>
        <v>0</v>
      </c>
      <c r="N144" s="24">
        <f ca="1">Assumptions!N135*Calcs!N142</f>
        <v>0</v>
      </c>
      <c r="O144" s="24">
        <f ca="1">Assumptions!O135*Calcs!O142</f>
        <v>0</v>
      </c>
      <c r="P144" s="24">
        <f ca="1">Assumptions!P135*Calcs!P142</f>
        <v>0</v>
      </c>
      <c r="Q144" s="24">
        <f ca="1">Assumptions!Q135*Calcs!Q142</f>
        <v>0</v>
      </c>
      <c r="R144" s="24">
        <f ca="1">Assumptions!R135*Calcs!R142</f>
        <v>0</v>
      </c>
    </row>
    <row r="145" spans="2:18">
      <c r="B145" s="25">
        <v>3</v>
      </c>
      <c r="D145" s="24" t="s">
        <v>90</v>
      </c>
      <c r="E145" s="24">
        <f ca="1">'Weekly BS'!E134</f>
        <v>263.78478011303957</v>
      </c>
      <c r="F145" s="24">
        <f ca="1">F142+F143-F144</f>
        <v>292.75568562308115</v>
      </c>
      <c r="G145" s="24">
        <f t="shared" ref="G145:R145" ca="1" si="53">G142+G143-G144</f>
        <v>43.626518040740336</v>
      </c>
      <c r="H145" s="24">
        <f t="shared" ca="1" si="53"/>
        <v>72.633091021101663</v>
      </c>
      <c r="I145" s="24">
        <f t="shared" ca="1" si="53"/>
        <v>101.65751420022016</v>
      </c>
      <c r="J145" s="24">
        <f t="shared" ca="1" si="53"/>
        <v>130.69979856283351</v>
      </c>
      <c r="K145" s="24">
        <f t="shared" ca="1" si="53"/>
        <v>159.75995510043924</v>
      </c>
      <c r="L145" s="24">
        <f t="shared" ca="1" si="53"/>
        <v>188.83799481129887</v>
      </c>
      <c r="M145" s="24">
        <f t="shared" ca="1" si="53"/>
        <v>217.9339287004421</v>
      </c>
      <c r="N145" s="24">
        <f t="shared" ca="1" si="53"/>
        <v>247.04776777967098</v>
      </c>
      <c r="O145" s="24">
        <f t="shared" ca="1" si="53"/>
        <v>276.17952306756399</v>
      </c>
      <c r="P145" s="24">
        <f t="shared" ca="1" si="53"/>
        <v>305.3292055894803</v>
      </c>
      <c r="Q145" s="24">
        <f t="shared" ca="1" si="53"/>
        <v>334.49682637756393</v>
      </c>
      <c r="R145" s="24">
        <f t="shared" ca="1" si="53"/>
        <v>363.68239647074796</v>
      </c>
    </row>
    <row r="146" spans="2:18">
      <c r="B146" s="25">
        <v>3</v>
      </c>
    </row>
    <row r="147" spans="2:18">
      <c r="B147" s="25">
        <v>3</v>
      </c>
      <c r="C147" s="23" t="s">
        <v>162</v>
      </c>
      <c r="D147" s="33"/>
      <c r="E147" s="38"/>
    </row>
    <row r="148" spans="2:18">
      <c r="B148" s="25">
        <v>3</v>
      </c>
      <c r="C148" s="24" t="s">
        <v>117</v>
      </c>
      <c r="D148" s="33" t="s">
        <v>163</v>
      </c>
      <c r="E148" s="39"/>
      <c r="F148" s="24">
        <f t="shared" ref="F148:R148" ca="1" si="54">E151</f>
        <v>1811.0834505560595</v>
      </c>
      <c r="G148" s="24">
        <f t="shared" ca="1" si="54"/>
        <v>1807.7832650790765</v>
      </c>
      <c r="H148" s="24">
        <f t="shared" ca="1" si="54"/>
        <v>1804.5693426861155</v>
      </c>
      <c r="I148" s="24">
        <f t="shared" ca="1" si="54"/>
        <v>1801.4399705828039</v>
      </c>
      <c r="J148" s="24">
        <f t="shared" ca="1" si="54"/>
        <v>1798.3934702383278</v>
      </c>
      <c r="K148" s="24">
        <f t="shared" ca="1" si="54"/>
        <v>1795.4281967001673</v>
      </c>
      <c r="L148" s="24">
        <f t="shared" ca="1" si="54"/>
        <v>1792.5425379225342</v>
      </c>
      <c r="M148" s="24">
        <f t="shared" ca="1" si="54"/>
        <v>1789.7349141082423</v>
      </c>
      <c r="N148" s="24">
        <f t="shared" ca="1" si="54"/>
        <v>1787.0037770637402</v>
      </c>
      <c r="O148" s="24">
        <f t="shared" ca="1" si="54"/>
        <v>1784.3476095670437</v>
      </c>
      <c r="P148" s="24">
        <f t="shared" ca="1" si="54"/>
        <v>1781.7649247483084</v>
      </c>
      <c r="Q148" s="24">
        <f t="shared" ca="1" si="54"/>
        <v>1779.2542654827926</v>
      </c>
      <c r="R148" s="24">
        <f t="shared" ca="1" si="54"/>
        <v>1776.8142037959592</v>
      </c>
    </row>
    <row r="149" spans="2:18">
      <c r="B149" s="25">
        <v>3</v>
      </c>
      <c r="C149" s="24" t="s">
        <v>135</v>
      </c>
      <c r="D149" s="33" t="s">
        <v>118</v>
      </c>
      <c r="F149" s="24">
        <f ca="1">Assumptions!F129*'Weekly IS'!F119</f>
        <v>32.921483534138154</v>
      </c>
      <c r="G149" s="24">
        <f ca="1">Assumptions!G129*'Weekly IS'!G119</f>
        <v>32.941742908620704</v>
      </c>
      <c r="H149" s="24">
        <f ca="1">Assumptions!H129*'Weekly IS'!H119</f>
        <v>32.962014750410631</v>
      </c>
      <c r="I149" s="24">
        <f ca="1">Assumptions!I129*'Weekly IS'!I119</f>
        <v>32.982299067180122</v>
      </c>
      <c r="J149" s="24">
        <f ca="1">Assumptions!J129*'Weekly IS'!J119</f>
        <v>33.002595866606079</v>
      </c>
      <c r="K149" s="24">
        <f ca="1">Assumptions!K129*'Weekly IS'!K119</f>
        <v>33.022905156370143</v>
      </c>
      <c r="L149" s="24">
        <f ca="1">Assumptions!L129*'Weekly IS'!L119</f>
        <v>33.043226944158683</v>
      </c>
      <c r="M149" s="24">
        <f ca="1">Assumptions!M129*'Weekly IS'!M119</f>
        <v>33.063561237662782</v>
      </c>
      <c r="N149" s="24">
        <f ca="1">Assumptions!N129*'Weekly IS'!N119</f>
        <v>33.083908044578266</v>
      </c>
      <c r="O149" s="24">
        <f ca="1">Assumptions!O129*'Weekly IS'!O119</f>
        <v>33.104267372605698</v>
      </c>
      <c r="P149" s="24">
        <f ca="1">Assumptions!P129*'Weekly IS'!P119</f>
        <v>33.124639229450381</v>
      </c>
      <c r="Q149" s="24">
        <f ca="1">Assumptions!Q129*'Weekly IS'!Q119</f>
        <v>33.145023622822357</v>
      </c>
      <c r="R149" s="24">
        <f ca="1">Assumptions!R129*'Weekly IS'!R119</f>
        <v>33.165420560436402</v>
      </c>
    </row>
    <row r="150" spans="2:18">
      <c r="B150" s="25">
        <v>3</v>
      </c>
      <c r="C150" s="24" t="s">
        <v>164</v>
      </c>
      <c r="D150" s="33" t="s">
        <v>119</v>
      </c>
      <c r="F150" s="24">
        <f ca="1">Assumptions!F126*Calcs!F148</f>
        <v>36.221669011121193</v>
      </c>
      <c r="G150" s="24">
        <f ca="1">Assumptions!G126*Calcs!G148</f>
        <v>36.155665301581529</v>
      </c>
      <c r="H150" s="24">
        <f ca="1">Assumptions!H126*Calcs!H148</f>
        <v>36.091386853722312</v>
      </c>
      <c r="I150" s="24">
        <f ca="1">Assumptions!I126*Calcs!I148</f>
        <v>36.028799411656081</v>
      </c>
      <c r="J150" s="24">
        <f ca="1">Assumptions!J126*Calcs!J148</f>
        <v>35.96786940476656</v>
      </c>
      <c r="K150" s="24">
        <f ca="1">Assumptions!K126*Calcs!K148</f>
        <v>35.908563934003347</v>
      </c>
      <c r="L150" s="24">
        <f ca="1">Assumptions!L126*Calcs!L148</f>
        <v>35.850850758450683</v>
      </c>
      <c r="M150" s="24">
        <f ca="1">Assumptions!M126*Calcs!M148</f>
        <v>35.794698282164845</v>
      </c>
      <c r="N150" s="24">
        <f ca="1">Assumptions!N126*Calcs!N148</f>
        <v>35.740075541274805</v>
      </c>
      <c r="O150" s="24">
        <f ca="1">Assumptions!O126*Calcs!O148</f>
        <v>35.686952191340872</v>
      </c>
      <c r="P150" s="24">
        <f ca="1">Assumptions!P126*Calcs!P148</f>
        <v>35.635298494966172</v>
      </c>
      <c r="Q150" s="24">
        <f ca="1">Assumptions!Q126*Calcs!Q148</f>
        <v>35.585085309655852</v>
      </c>
      <c r="R150" s="24">
        <f ca="1">Assumptions!R126*Calcs!R148</f>
        <v>35.536284075919184</v>
      </c>
    </row>
    <row r="151" spans="2:18">
      <c r="B151" s="25">
        <v>3</v>
      </c>
      <c r="C151" s="33" t="s">
        <v>120</v>
      </c>
      <c r="D151" s="33" t="s">
        <v>107</v>
      </c>
      <c r="E151" s="24">
        <f ca="1">'Weekly BS'!E126</f>
        <v>1811.0834505560595</v>
      </c>
      <c r="F151" s="24">
        <f ca="1">F148+F149-F150</f>
        <v>1807.7832650790765</v>
      </c>
      <c r="G151" s="24">
        <f t="shared" ref="G151:R151" ca="1" si="55">G148+G149-G150</f>
        <v>1804.5693426861155</v>
      </c>
      <c r="H151" s="24">
        <f t="shared" ca="1" si="55"/>
        <v>1801.4399705828039</v>
      </c>
      <c r="I151" s="24">
        <f t="shared" ca="1" si="55"/>
        <v>1798.3934702383278</v>
      </c>
      <c r="J151" s="24">
        <f t="shared" ca="1" si="55"/>
        <v>1795.4281967001673</v>
      </c>
      <c r="K151" s="24">
        <f t="shared" ca="1" si="55"/>
        <v>1792.5425379225342</v>
      </c>
      <c r="L151" s="24">
        <f t="shared" ca="1" si="55"/>
        <v>1789.7349141082423</v>
      </c>
      <c r="M151" s="24">
        <f t="shared" ca="1" si="55"/>
        <v>1787.0037770637402</v>
      </c>
      <c r="N151" s="24">
        <f t="shared" ca="1" si="55"/>
        <v>1784.3476095670437</v>
      </c>
      <c r="O151" s="24">
        <f t="shared" ca="1" si="55"/>
        <v>1781.7649247483084</v>
      </c>
      <c r="P151" s="24">
        <f t="shared" ca="1" si="55"/>
        <v>1779.2542654827926</v>
      </c>
      <c r="Q151" s="24">
        <f t="shared" ca="1" si="55"/>
        <v>1776.8142037959592</v>
      </c>
      <c r="R151" s="24">
        <f t="shared" ca="1" si="55"/>
        <v>1774.4433402804764</v>
      </c>
    </row>
    <row r="152" spans="2:18">
      <c r="B152" s="25">
        <v>3</v>
      </c>
      <c r="C152" s="33"/>
      <c r="D152" s="33"/>
      <c r="E152" s="27"/>
    </row>
    <row r="153" spans="2:18">
      <c r="B153" s="25">
        <v>3</v>
      </c>
      <c r="C153" s="40" t="s">
        <v>161</v>
      </c>
      <c r="D153" s="33"/>
      <c r="E153" s="33"/>
    </row>
    <row r="154" spans="2:18">
      <c r="B154" s="25">
        <v>3</v>
      </c>
      <c r="C154" s="33"/>
      <c r="D154" s="33" t="s">
        <v>59</v>
      </c>
      <c r="E154" s="33">
        <f ca="1">'Weekly BS'!E121</f>
        <v>9665.2778017597539</v>
      </c>
      <c r="F154" s="33">
        <f ca="1">'Weekly BS'!F121</f>
        <v>9671.4195440968597</v>
      </c>
      <c r="G154" s="33">
        <f ca="1">'Weekly BS'!G121</f>
        <v>9677.5431763947872</v>
      </c>
      <c r="H154" s="33">
        <f ca="1">'Weekly BS'!H121</f>
        <v>9683.6511589122892</v>
      </c>
      <c r="I154" s="33">
        <f ca="1">'Weekly BS'!I121</f>
        <v>9689.7456743927123</v>
      </c>
      <c r="J154" s="33">
        <f ca="1">'Weekly BS'!J121</f>
        <v>9695.8286593965349</v>
      </c>
      <c r="K154" s="33">
        <f ca="1">'Weekly BS'!K121</f>
        <v>9701.9018320963623</v>
      </c>
      <c r="L154" s="33">
        <f ca="1">'Weekly BS'!L121</f>
        <v>9707.9667169337827</v>
      </c>
      <c r="M154" s="33">
        <f ca="1">'Weekly BS'!M121</f>
        <v>9714.0246664923834</v>
      </c>
      <c r="N154" s="33">
        <f ca="1">'Weekly BS'!N121</f>
        <v>9720.0768809012279</v>
      </c>
      <c r="O154" s="33">
        <f ca="1">'Weekly BS'!O121</f>
        <v>9726.1244250476229</v>
      </c>
      <c r="P154" s="33">
        <f ca="1">'Weekly BS'!P121</f>
        <v>9732.1682438465068</v>
      </c>
      <c r="Q154" s="33">
        <f ca="1">'Weekly BS'!Q121</f>
        <v>9738.2091757858725</v>
      </c>
      <c r="R154" s="33">
        <f ca="1">'Weekly BS'!R121</f>
        <v>9744.2479649428751</v>
      </c>
    </row>
    <row r="155" spans="2:18">
      <c r="B155" s="25">
        <v>3</v>
      </c>
      <c r="C155" s="33"/>
      <c r="D155" s="33" t="s">
        <v>205</v>
      </c>
      <c r="E155" s="33">
        <f ca="1">'Weekly BS'!E122</f>
        <v>9400.3533197987163</v>
      </c>
      <c r="F155" s="33">
        <f ca="1">'Weekly BS'!F122</f>
        <v>9288.5614257032667</v>
      </c>
      <c r="G155" s="33">
        <f ca="1">'Weekly BS'!G122</f>
        <v>9294.2774635037003</v>
      </c>
      <c r="H155" s="33">
        <f ca="1">'Weekly BS'!H122</f>
        <v>9299.9970188658572</v>
      </c>
      <c r="I155" s="33">
        <f ca="1">'Weekly BS'!I122</f>
        <v>9305.7200939543909</v>
      </c>
      <c r="J155" s="33">
        <f ca="1">'Weekly BS'!J122</f>
        <v>9311.4466909352868</v>
      </c>
      <c r="K155" s="33">
        <f ca="1">'Weekly BS'!K122</f>
        <v>9317.1768119758635</v>
      </c>
      <c r="L155" s="33">
        <f ca="1">'Weekly BS'!L122</f>
        <v>9322.9104592447711</v>
      </c>
      <c r="M155" s="33">
        <f ca="1">'Weekly BS'!M122</f>
        <v>9328.6476349119985</v>
      </c>
      <c r="N155" s="33">
        <f ca="1">'Weekly BS'!N122</f>
        <v>9334.3883411488678</v>
      </c>
      <c r="O155" s="33">
        <f ca="1">'Weekly BS'!O122</f>
        <v>9340.1325801280382</v>
      </c>
      <c r="P155" s="33">
        <f ca="1">'Weekly BS'!P122</f>
        <v>9345.8803540235003</v>
      </c>
      <c r="Q155" s="33">
        <f ca="1">'Weekly BS'!Q122</f>
        <v>9351.6316650105946</v>
      </c>
      <c r="R155" s="33">
        <f ca="1">'Weekly BS'!R122</f>
        <v>9357.3865152659855</v>
      </c>
    </row>
    <row r="156" spans="2:18">
      <c r="B156" s="25">
        <v>3</v>
      </c>
      <c r="C156" s="33"/>
      <c r="D156" s="41" t="s">
        <v>201</v>
      </c>
      <c r="E156" s="33">
        <f ca="1">SUM(E154:E155)</f>
        <v>19065.631121558472</v>
      </c>
      <c r="F156" s="33">
        <f t="shared" ref="F156:R156" ca="1" si="56">SUM(F154:F155)</f>
        <v>18959.980969800126</v>
      </c>
      <c r="G156" s="33">
        <f t="shared" ca="1" si="56"/>
        <v>18971.820639898488</v>
      </c>
      <c r="H156" s="33">
        <f t="shared" ca="1" si="56"/>
        <v>18983.648177778145</v>
      </c>
      <c r="I156" s="33">
        <f t="shared" ca="1" si="56"/>
        <v>18995.465768347101</v>
      </c>
      <c r="J156" s="33">
        <f t="shared" ca="1" si="56"/>
        <v>19007.275350331824</v>
      </c>
      <c r="K156" s="33">
        <f t="shared" ca="1" si="56"/>
        <v>19019.078644072226</v>
      </c>
      <c r="L156" s="33">
        <f t="shared" ca="1" si="56"/>
        <v>19030.877176178554</v>
      </c>
      <c r="M156" s="33">
        <f t="shared" ca="1" si="56"/>
        <v>19042.672301404382</v>
      </c>
      <c r="N156" s="33">
        <f t="shared" ca="1" si="56"/>
        <v>19054.465222050094</v>
      </c>
      <c r="O156" s="33">
        <f t="shared" ca="1" si="56"/>
        <v>19066.257005175663</v>
      </c>
      <c r="P156" s="33">
        <f t="shared" ca="1" si="56"/>
        <v>19078.048597870009</v>
      </c>
      <c r="Q156" s="33">
        <f t="shared" ca="1" si="56"/>
        <v>19089.840840796467</v>
      </c>
      <c r="R156" s="33">
        <f t="shared" ca="1" si="56"/>
        <v>19101.634480208861</v>
      </c>
    </row>
    <row r="157" spans="2:18">
      <c r="B157" s="25">
        <v>3</v>
      </c>
      <c r="C157" s="33"/>
      <c r="D157" s="33" t="str">
        <f>'Weekly BS'!D133</f>
        <v>Accrued compensation</v>
      </c>
      <c r="E157" s="33">
        <f ca="1">'Weekly BS'!E133</f>
        <v>1086.9455237918332</v>
      </c>
      <c r="F157" s="33">
        <f ca="1">'Weekly BS'!F133</f>
        <v>508.14108906853016</v>
      </c>
      <c r="G157" s="33">
        <f ca="1">'Weekly BS'!G133</f>
        <v>1016.6169538375661</v>
      </c>
      <c r="H157" s="33">
        <f ca="1">'Weekly BS'!H133</f>
        <v>508.81040501552047</v>
      </c>
      <c r="I157" s="33">
        <f ca="1">'Weekly BS'!I133</f>
        <v>1017.9551235080062</v>
      </c>
      <c r="J157" s="33">
        <f ca="1">'Weekly BS'!J133</f>
        <v>509.47881371318977</v>
      </c>
      <c r="K157" s="33">
        <f ca="1">'Weekly BS'!K133</f>
        <v>1019.2915127362639</v>
      </c>
      <c r="L157" s="33">
        <f ca="1">'Weekly BS'!L133</f>
        <v>510.14638260312017</v>
      </c>
      <c r="M157" s="33">
        <f ca="1">'Weekly BS'!M133</f>
        <v>1020.6262550762613</v>
      </c>
      <c r="N157" s="33">
        <f ca="1">'Weekly BS'!N133</f>
        <v>510.81317649500579</v>
      </c>
      <c r="O157" s="33">
        <f ca="1">'Weekly BS'!O133</f>
        <v>1021.9594788708062</v>
      </c>
      <c r="P157" s="33">
        <f ca="1">'Weekly BS'!P133</f>
        <v>511.47925767092397</v>
      </c>
      <c r="Q157" s="33">
        <f ca="1">'Weekly BS'!Q133</f>
        <v>1023.2913074580492</v>
      </c>
      <c r="R157" s="33">
        <f ca="1">'Weekly BS'!R133</f>
        <v>512.14468598547614</v>
      </c>
    </row>
    <row r="158" spans="2:18">
      <c r="B158" s="25">
        <v>3</v>
      </c>
      <c r="C158" s="33"/>
      <c r="D158" s="33" t="str">
        <f>'Weekly BS'!D134</f>
        <v>Taxes payable</v>
      </c>
      <c r="E158" s="33">
        <f ca="1">'Weekly BS'!E134</f>
        <v>263.78478011303957</v>
      </c>
      <c r="F158" s="33">
        <f ca="1">'Weekly BS'!F134</f>
        <v>292.75568562308115</v>
      </c>
      <c r="G158" s="33">
        <f ca="1">'Weekly BS'!G134</f>
        <v>43.626518040740336</v>
      </c>
      <c r="H158" s="33">
        <f ca="1">'Weekly BS'!H134</f>
        <v>72.633091021101663</v>
      </c>
      <c r="I158" s="33">
        <f ca="1">'Weekly BS'!I134</f>
        <v>101.65751420022016</v>
      </c>
      <c r="J158" s="33">
        <f ca="1">'Weekly BS'!J134</f>
        <v>130.69979856283351</v>
      </c>
      <c r="K158" s="33">
        <f ca="1">'Weekly BS'!K134</f>
        <v>159.75995510043924</v>
      </c>
      <c r="L158" s="33">
        <f ca="1">'Weekly BS'!L134</f>
        <v>188.83799481129887</v>
      </c>
      <c r="M158" s="33">
        <f ca="1">'Weekly BS'!M134</f>
        <v>217.9339287004421</v>
      </c>
      <c r="N158" s="33">
        <f ca="1">'Weekly BS'!N134</f>
        <v>247.04776777967098</v>
      </c>
      <c r="O158" s="33">
        <f ca="1">'Weekly BS'!O134</f>
        <v>276.17952306756399</v>
      </c>
      <c r="P158" s="33">
        <f ca="1">'Weekly BS'!P134</f>
        <v>305.3292055894803</v>
      </c>
      <c r="Q158" s="33">
        <f ca="1">'Weekly BS'!Q134</f>
        <v>334.49682637756393</v>
      </c>
      <c r="R158" s="33">
        <f ca="1">'Weekly BS'!R134</f>
        <v>363.68239647074796</v>
      </c>
    </row>
    <row r="159" spans="2:18">
      <c r="B159" s="25">
        <v>3</v>
      </c>
      <c r="C159" s="33"/>
      <c r="D159" s="33" t="s">
        <v>65</v>
      </c>
      <c r="E159" s="33">
        <f ca="1">'Weekly BS'!E132</f>
        <v>5196.983600665244</v>
      </c>
      <c r="F159" s="33">
        <f ca="1">'Weekly BS'!F132</f>
        <v>5051.1036625073084</v>
      </c>
      <c r="G159" s="33">
        <f ca="1">'Weekly BS'!G132</f>
        <v>5036.155701685806</v>
      </c>
      <c r="H159" s="33">
        <f ca="1">'Weekly BS'!H132</f>
        <v>5022.8838782639714</v>
      </c>
      <c r="I159" s="33">
        <f ca="1">'Weekly BS'!I132</f>
        <v>5011.1366776740933</v>
      </c>
      <c r="J159" s="33">
        <f ca="1">'Weekly BS'!J132</f>
        <v>5000.7762080961083</v>
      </c>
      <c r="K159" s="33">
        <f ca="1">'Weekly BS'!K132</f>
        <v>4991.6769773997075</v>
      </c>
      <c r="L159" s="33">
        <f ca="1">'Weekly BS'!L132</f>
        <v>4983.7247798581366</v>
      </c>
      <c r="M159" s="33">
        <f ca="1">'Weekly BS'!M132</f>
        <v>4976.8156827821704</v>
      </c>
      <c r="N159" s="33">
        <f ca="1">'Weekly BS'!N132</f>
        <v>4970.8551041068476</v>
      </c>
      <c r="O159" s="33">
        <f ca="1">'Weekly BS'!O132</f>
        <v>4965.7569727683849</v>
      </c>
      <c r="P159" s="33">
        <f ca="1">'Weekly BS'!P132</f>
        <v>4961.4429644411548</v>
      </c>
      <c r="Q159" s="33">
        <f ca="1">'Weekly BS'!Q132</f>
        <v>4957.8418058715051</v>
      </c>
      <c r="R159" s="33">
        <f ca="1">'Weekly BS'!R132</f>
        <v>4954.8886416520299</v>
      </c>
    </row>
    <row r="160" spans="2:18">
      <c r="B160" s="25">
        <v>3</v>
      </c>
      <c r="C160" s="33"/>
      <c r="D160" s="41" t="s">
        <v>202</v>
      </c>
      <c r="E160" s="33">
        <f ca="1">SUM(E157:E159)</f>
        <v>6547.7139045701169</v>
      </c>
      <c r="F160" s="33">
        <f t="shared" ref="F160:R160" ca="1" si="57">SUM(F157:F159)</f>
        <v>5852.0004371989198</v>
      </c>
      <c r="G160" s="33">
        <f t="shared" ca="1" si="57"/>
        <v>6096.3991735641121</v>
      </c>
      <c r="H160" s="33">
        <f t="shared" ca="1" si="57"/>
        <v>5604.3273743005939</v>
      </c>
      <c r="I160" s="33">
        <f t="shared" ca="1" si="57"/>
        <v>6130.7493153823198</v>
      </c>
      <c r="J160" s="33">
        <f t="shared" ca="1" si="57"/>
        <v>5640.9548203721315</v>
      </c>
      <c r="K160" s="33">
        <f t="shared" ca="1" si="57"/>
        <v>6170.7284452364111</v>
      </c>
      <c r="L160" s="33">
        <f t="shared" ca="1" si="57"/>
        <v>5682.7091572725558</v>
      </c>
      <c r="M160" s="33">
        <f t="shared" ca="1" si="57"/>
        <v>6215.3758665588739</v>
      </c>
      <c r="N160" s="33">
        <f t="shared" ca="1" si="57"/>
        <v>5728.7160483815242</v>
      </c>
      <c r="O160" s="33">
        <f t="shared" ca="1" si="57"/>
        <v>6263.8959747067547</v>
      </c>
      <c r="P160" s="33">
        <f t="shared" ca="1" si="57"/>
        <v>5778.2514277015589</v>
      </c>
      <c r="Q160" s="33">
        <f t="shared" ca="1" si="57"/>
        <v>6315.629939707118</v>
      </c>
      <c r="R160" s="33">
        <f t="shared" ca="1" si="57"/>
        <v>5830.7157241082541</v>
      </c>
    </row>
    <row r="161" spans="1:18">
      <c r="B161" s="25">
        <v>3</v>
      </c>
      <c r="C161" s="42" t="s">
        <v>123</v>
      </c>
      <c r="D161" s="33" t="s">
        <v>161</v>
      </c>
      <c r="E161" s="33">
        <f ca="1">E156-E160</f>
        <v>12517.917216988355</v>
      </c>
      <c r="F161" s="33">
        <f t="shared" ref="F161:R161" ca="1" si="58">F156-F160</f>
        <v>13107.980532601207</v>
      </c>
      <c r="G161" s="33">
        <f t="shared" ca="1" si="58"/>
        <v>12875.421466334376</v>
      </c>
      <c r="H161" s="33">
        <f t="shared" ca="1" si="58"/>
        <v>13379.320803477551</v>
      </c>
      <c r="I161" s="33">
        <f t="shared" ca="1" si="58"/>
        <v>12864.716452964782</v>
      </c>
      <c r="J161" s="33">
        <f t="shared" ca="1" si="58"/>
        <v>13366.320529959692</v>
      </c>
      <c r="K161" s="33">
        <f t="shared" ca="1" si="58"/>
        <v>12848.350198835815</v>
      </c>
      <c r="L161" s="33">
        <f t="shared" ca="1" si="58"/>
        <v>13348.168018905999</v>
      </c>
      <c r="M161" s="33">
        <f t="shared" ca="1" si="58"/>
        <v>12827.296434845508</v>
      </c>
      <c r="N161" s="33">
        <f t="shared" ca="1" si="58"/>
        <v>13325.74917366857</v>
      </c>
      <c r="O161" s="33">
        <f t="shared" ca="1" si="58"/>
        <v>12802.361030468908</v>
      </c>
      <c r="P161" s="33">
        <f t="shared" ca="1" si="58"/>
        <v>13299.797170168451</v>
      </c>
      <c r="Q161" s="33">
        <f t="shared" ca="1" si="58"/>
        <v>12774.210901089349</v>
      </c>
      <c r="R161" s="33">
        <f t="shared" ca="1" si="58"/>
        <v>13270.918756100607</v>
      </c>
    </row>
    <row r="162" spans="1:18">
      <c r="B162" s="25">
        <v>3</v>
      </c>
      <c r="C162" s="33"/>
      <c r="D162" s="33"/>
    </row>
    <row r="163" spans="1:18">
      <c r="B163" s="25">
        <v>3</v>
      </c>
      <c r="C163" s="23" t="s">
        <v>97</v>
      </c>
    </row>
    <row r="164" spans="1:18">
      <c r="B164" s="25">
        <v>3</v>
      </c>
      <c r="D164" s="24" t="s">
        <v>139</v>
      </c>
      <c r="F164" s="24">
        <f ca="1">Assumptions!F127*Calcs!F150</f>
        <v>27.166251758340895</v>
      </c>
      <c r="G164" s="24">
        <f ca="1">Assumptions!G127*Calcs!G150</f>
        <v>27.116748976186145</v>
      </c>
      <c r="H164" s="24">
        <f ca="1">Assumptions!H127*Calcs!H150</f>
        <v>27.068540140291734</v>
      </c>
      <c r="I164" s="24">
        <f ca="1">Assumptions!I127*Calcs!I150</f>
        <v>27.021599558742061</v>
      </c>
      <c r="J164" s="24">
        <f ca="1">Assumptions!J127*Calcs!J150</f>
        <v>26.97590205357492</v>
      </c>
      <c r="K164" s="24">
        <f ca="1">Assumptions!K127*Calcs!K150</f>
        <v>26.931422950502508</v>
      </c>
      <c r="L164" s="24">
        <f ca="1">Assumptions!L127*Calcs!L150</f>
        <v>26.88813806883801</v>
      </c>
      <c r="M164" s="24">
        <f ca="1">Assumptions!M127*Calcs!M150</f>
        <v>26.846023711623634</v>
      </c>
      <c r="N164" s="24">
        <f ca="1">Assumptions!N127*Calcs!N150</f>
        <v>26.805056655956104</v>
      </c>
      <c r="O164" s="24">
        <f ca="1">Assumptions!O127*Calcs!O150</f>
        <v>26.765214143505652</v>
      </c>
      <c r="P164" s="24">
        <f ca="1">Assumptions!P127*Calcs!P150</f>
        <v>26.726473871224627</v>
      </c>
      <c r="Q164" s="24">
        <f ca="1">Assumptions!Q127*Calcs!Q150</f>
        <v>26.688813982241889</v>
      </c>
      <c r="R164" s="24">
        <f ca="1">Assumptions!R127*Calcs!R150</f>
        <v>26.652213056939388</v>
      </c>
    </row>
    <row r="165" spans="1:18">
      <c r="B165" s="25">
        <v>3</v>
      </c>
      <c r="D165" s="24" t="s">
        <v>86</v>
      </c>
      <c r="F165" s="24">
        <f ca="1">Assumptions!F122*Calcs!F167</f>
        <v>407.45822787418325</v>
      </c>
      <c r="G165" s="24">
        <f ca="1">Assumptions!G122*Calcs!G167</f>
        <v>407.70897139902894</v>
      </c>
      <c r="H165" s="24">
        <f ca="1">Assumptions!H122*Calcs!H167</f>
        <v>407.95986922758226</v>
      </c>
      <c r="I165" s="24">
        <f ca="1">Assumptions!I122*Calcs!I167</f>
        <v>408.21092145479929</v>
      </c>
      <c r="J165" s="24">
        <f ca="1">Assumptions!J122*Calcs!J167</f>
        <v>408.46212817569455</v>
      </c>
      <c r="K165" s="24">
        <f ca="1">Assumptions!K122*Calcs!K167</f>
        <v>408.7134894853412</v>
      </c>
      <c r="L165" s="24">
        <f ca="1">Assumptions!L122*Calcs!L167</f>
        <v>408.96500547887058</v>
      </c>
      <c r="M165" s="24">
        <f ca="1">Assumptions!M122*Calcs!M167</f>
        <v>409.21667625147302</v>
      </c>
      <c r="N165" s="24">
        <f ca="1">Assumptions!N122*Calcs!N167</f>
        <v>409.46850189839699</v>
      </c>
      <c r="O165" s="24">
        <f ca="1">Assumptions!O122*Calcs!O167</f>
        <v>409.72048251494988</v>
      </c>
      <c r="P165" s="24">
        <f ca="1">Assumptions!P122*Calcs!P167</f>
        <v>409.97261819649759</v>
      </c>
      <c r="Q165" s="24">
        <f ca="1">Assumptions!Q122*Calcs!Q167</f>
        <v>410.22490903846472</v>
      </c>
      <c r="R165" s="24">
        <f ca="1">Assumptions!R122*Calcs!R167</f>
        <v>410.47735513633455</v>
      </c>
    </row>
    <row r="166" spans="1:18">
      <c r="B166" s="25">
        <v>3</v>
      </c>
      <c r="D166" s="24" t="s">
        <v>102</v>
      </c>
      <c r="F166" s="24">
        <f ca="1">F167-SUM(F164:F165)</f>
        <v>432.30792009978069</v>
      </c>
      <c r="G166" s="24">
        <f t="shared" ref="G166:R166" ca="1" si="59">G167-SUM(G164:G165)</f>
        <v>432.64017621846352</v>
      </c>
      <c r="H166" s="24">
        <f t="shared" ca="1" si="59"/>
        <v>432.97131239293935</v>
      </c>
      <c r="I166" s="24">
        <f t="shared" ca="1" si="59"/>
        <v>433.30135442220183</v>
      </c>
      <c r="J166" s="24">
        <f t="shared" ca="1" si="59"/>
        <v>433.63032759135723</v>
      </c>
      <c r="K166" s="24">
        <f t="shared" ca="1" si="59"/>
        <v>433.95825668190355</v>
      </c>
      <c r="L166" s="24">
        <f t="shared" ca="1" si="59"/>
        <v>434.28516598180335</v>
      </c>
      <c r="M166" s="24">
        <f t="shared" ca="1" si="59"/>
        <v>434.6110792953566</v>
      </c>
      <c r="N166" s="24">
        <f t="shared" ca="1" si="59"/>
        <v>434.93601995287457</v>
      </c>
      <c r="O166" s="24">
        <f t="shared" ca="1" si="59"/>
        <v>435.26001082016131</v>
      </c>
      <c r="P166" s="24">
        <f t="shared" ca="1" si="59"/>
        <v>435.58307430780457</v>
      </c>
      <c r="Q166" s="24">
        <f t="shared" ca="1" si="59"/>
        <v>435.9052323802822</v>
      </c>
      <c r="R166" s="24">
        <f t="shared" ca="1" si="59"/>
        <v>436.22650656488474</v>
      </c>
    </row>
    <row r="167" spans="1:18">
      <c r="B167" s="25">
        <v>3</v>
      </c>
      <c r="D167" s="24" t="s">
        <v>100</v>
      </c>
      <c r="F167" s="24">
        <f ca="1">'Weekly IS'!F120</f>
        <v>866.93239973230482</v>
      </c>
      <c r="G167" s="24">
        <f ca="1">'Weekly IS'!G120</f>
        <v>867.46589659367862</v>
      </c>
      <c r="H167" s="24">
        <f ca="1">'Weekly IS'!H120</f>
        <v>867.99972176081337</v>
      </c>
      <c r="I167" s="24">
        <f ca="1">'Weekly IS'!I120</f>
        <v>868.5338754357432</v>
      </c>
      <c r="J167" s="24">
        <f ca="1">'Weekly IS'!J120</f>
        <v>869.06835782062672</v>
      </c>
      <c r="K167" s="24">
        <f ca="1">'Weekly IS'!K120</f>
        <v>869.60316911774726</v>
      </c>
      <c r="L167" s="24">
        <f ca="1">'Weekly IS'!L120</f>
        <v>870.13830952951196</v>
      </c>
      <c r="M167" s="24">
        <f ca="1">'Weekly IS'!M120</f>
        <v>870.67377925845324</v>
      </c>
      <c r="N167" s="24">
        <f ca="1">'Weekly IS'!N120</f>
        <v>871.20957850722766</v>
      </c>
      <c r="O167" s="24">
        <f ca="1">'Weekly IS'!O120</f>
        <v>871.74570747861685</v>
      </c>
      <c r="P167" s="24">
        <f ca="1">'Weekly IS'!P120</f>
        <v>872.2821663755268</v>
      </c>
      <c r="Q167" s="24">
        <f ca="1">'Weekly IS'!Q120</f>
        <v>872.81895540098878</v>
      </c>
      <c r="R167" s="24">
        <f ca="1">'Weekly IS'!R120</f>
        <v>873.35607475815868</v>
      </c>
    </row>
    <row r="168" spans="1:18">
      <c r="B168" s="25">
        <v>3</v>
      </c>
    </row>
    <row r="169" spans="1:18">
      <c r="B169" s="25">
        <v>3</v>
      </c>
      <c r="C169" s="23" t="s">
        <v>98</v>
      </c>
    </row>
    <row r="170" spans="1:18">
      <c r="B170" s="25">
        <v>3</v>
      </c>
      <c r="D170" s="24" t="s">
        <v>139</v>
      </c>
      <c r="F170" s="24">
        <f ca="1">Assumptions!F128*Calcs!F150</f>
        <v>9.0554172527802983</v>
      </c>
      <c r="G170" s="24">
        <f ca="1">Assumptions!G128*Calcs!G150</f>
        <v>9.0389163253953821</v>
      </c>
      <c r="H170" s="24">
        <f ca="1">Assumptions!H128*Calcs!H150</f>
        <v>9.0228467134305781</v>
      </c>
      <c r="I170" s="24">
        <f ca="1">Assumptions!I128*Calcs!I150</f>
        <v>9.0071998529140203</v>
      </c>
      <c r="J170" s="24">
        <f ca="1">Assumptions!J128*Calcs!J150</f>
        <v>8.99196735119164</v>
      </c>
      <c r="K170" s="24">
        <f ca="1">Assumptions!K128*Calcs!K150</f>
        <v>8.9771409835008367</v>
      </c>
      <c r="L170" s="24">
        <f ca="1">Assumptions!L128*Calcs!L150</f>
        <v>8.9627126896126708</v>
      </c>
      <c r="M170" s="24">
        <f ca="1">Assumptions!M128*Calcs!M150</f>
        <v>8.9486745705412112</v>
      </c>
      <c r="N170" s="24">
        <f ca="1">Assumptions!N128*Calcs!N150</f>
        <v>8.9350188853187014</v>
      </c>
      <c r="O170" s="24">
        <f ca="1">Assumptions!O128*Calcs!O150</f>
        <v>8.921738047835218</v>
      </c>
      <c r="P170" s="24">
        <f ca="1">Assumptions!P128*Calcs!P150</f>
        <v>8.9088246237415429</v>
      </c>
      <c r="Q170" s="24">
        <f ca="1">Assumptions!Q128*Calcs!Q150</f>
        <v>8.8962713274139631</v>
      </c>
      <c r="R170" s="24">
        <f ca="1">Assumptions!R128*Calcs!R150</f>
        <v>8.884071018979796</v>
      </c>
    </row>
    <row r="171" spans="1:18">
      <c r="B171" s="25">
        <v>3</v>
      </c>
      <c r="D171" s="24" t="s">
        <v>86</v>
      </c>
      <c r="F171" s="24">
        <f ca="1">F172-F170</f>
        <v>100.68286119434688</v>
      </c>
      <c r="G171" s="24">
        <f t="shared" ref="G171:R171" ca="1" si="60">G172-G170</f>
        <v>100.76689337000698</v>
      </c>
      <c r="H171" s="24">
        <f t="shared" ca="1" si="60"/>
        <v>100.8505357879382</v>
      </c>
      <c r="I171" s="24">
        <f t="shared" ca="1" si="60"/>
        <v>100.93379703768639</v>
      </c>
      <c r="J171" s="24">
        <f t="shared" ca="1" si="60"/>
        <v>101.01668553749528</v>
      </c>
      <c r="K171" s="24">
        <f t="shared" ca="1" si="60"/>
        <v>101.099209537733</v>
      </c>
      <c r="L171" s="24">
        <f t="shared" ca="1" si="60"/>
        <v>101.18137712424961</v>
      </c>
      <c r="M171" s="24">
        <f t="shared" ca="1" si="60"/>
        <v>101.26319622166805</v>
      </c>
      <c r="N171" s="24">
        <f t="shared" ca="1" si="60"/>
        <v>101.34467459660885</v>
      </c>
      <c r="O171" s="24">
        <f t="shared" ca="1" si="60"/>
        <v>101.42581986085045</v>
      </c>
      <c r="P171" s="24">
        <f t="shared" ca="1" si="60"/>
        <v>101.50663947442641</v>
      </c>
      <c r="Q171" s="24">
        <f t="shared" ca="1" si="60"/>
        <v>101.58714074866057</v>
      </c>
      <c r="R171" s="24">
        <f t="shared" ca="1" si="60"/>
        <v>101.66733084914155</v>
      </c>
    </row>
    <row r="172" spans="1:18">
      <c r="B172" s="25">
        <v>3</v>
      </c>
      <c r="D172" s="24" t="s">
        <v>99</v>
      </c>
      <c r="F172" s="24">
        <f ca="1">'Weekly IS'!F124</f>
        <v>109.73827844712719</v>
      </c>
      <c r="G172" s="24">
        <f ca="1">'Weekly IS'!G124</f>
        <v>109.80580969540236</v>
      </c>
      <c r="H172" s="24">
        <f ca="1">'Weekly IS'!H124</f>
        <v>109.87338250136878</v>
      </c>
      <c r="I172" s="24">
        <f ca="1">'Weekly IS'!I124</f>
        <v>109.9409968906004</v>
      </c>
      <c r="J172" s="24">
        <f ca="1">'Weekly IS'!J124</f>
        <v>110.00865288868692</v>
      </c>
      <c r="K172" s="24">
        <f ca="1">'Weekly IS'!K124</f>
        <v>110.07635052123383</v>
      </c>
      <c r="L172" s="24">
        <f ca="1">'Weekly IS'!L124</f>
        <v>110.14408981386228</v>
      </c>
      <c r="M172" s="24">
        <f ca="1">'Weekly IS'!M124</f>
        <v>110.21187079220927</v>
      </c>
      <c r="N172" s="24">
        <f ca="1">'Weekly IS'!N124</f>
        <v>110.27969348192755</v>
      </c>
      <c r="O172" s="24">
        <f ca="1">'Weekly IS'!O124</f>
        <v>110.34755790868567</v>
      </c>
      <c r="P172" s="24">
        <f ca="1">'Weekly IS'!P124</f>
        <v>110.41546409816794</v>
      </c>
      <c r="Q172" s="24">
        <f ca="1">'Weekly IS'!Q124</f>
        <v>110.48341207607453</v>
      </c>
      <c r="R172" s="24">
        <f ca="1">'Weekly IS'!R124</f>
        <v>110.55140186812135</v>
      </c>
    </row>
    <row r="174" spans="1:18">
      <c r="A174" s="23" t="s">
        <v>3</v>
      </c>
    </row>
    <row r="175" spans="1:18">
      <c r="B175" s="25">
        <v>4</v>
      </c>
      <c r="C175" s="37" t="s">
        <v>74</v>
      </c>
    </row>
    <row r="176" spans="1:18">
      <c r="B176" s="25">
        <v>4</v>
      </c>
      <c r="D176" s="24" t="s">
        <v>75</v>
      </c>
      <c r="F176" s="24">
        <f t="shared" ref="F176:R176" ca="1" si="61">E179</f>
        <v>9744.2479649428751</v>
      </c>
      <c r="G176" s="24">
        <f t="shared" ca="1" si="61"/>
        <v>9750.6254298028689</v>
      </c>
      <c r="H176" s="24">
        <f t="shared" ca="1" si="61"/>
        <v>9757.3042747629279</v>
      </c>
      <c r="I176" s="24">
        <f t="shared" ca="1" si="61"/>
        <v>9764.2514158835183</v>
      </c>
      <c r="J176" s="24">
        <f t="shared" ca="1" si="61"/>
        <v>9771.4375053789208</v>
      </c>
      <c r="K176" s="24">
        <f t="shared" ca="1" si="61"/>
        <v>9778.8365097942224</v>
      </c>
      <c r="L176" s="24">
        <f t="shared" ca="1" si="61"/>
        <v>9786.4253358074693</v>
      </c>
      <c r="M176" s="24">
        <f t="shared" ca="1" si="61"/>
        <v>9794.1834982799865</v>
      </c>
      <c r="N176" s="24">
        <f t="shared" ca="1" si="61"/>
        <v>9802.0928257848718</v>
      </c>
      <c r="O176" s="24">
        <f t="shared" ca="1" si="61"/>
        <v>9810.1371993822813</v>
      </c>
      <c r="P176" s="24">
        <f t="shared" ca="1" si="61"/>
        <v>9818.3023208878258</v>
      </c>
      <c r="Q176" s="24">
        <f t="shared" ca="1" si="61"/>
        <v>9826.5755073042183</v>
      </c>
      <c r="R176" s="24">
        <f t="shared" ca="1" si="61"/>
        <v>9834.9455084622459</v>
      </c>
    </row>
    <row r="177" spans="2:18">
      <c r="B177" s="25">
        <v>4</v>
      </c>
      <c r="D177" s="24" t="s">
        <v>134</v>
      </c>
      <c r="F177" s="24">
        <f ca="1">'Weekly IS'!F176</f>
        <v>1106.5344931599961</v>
      </c>
      <c r="G177" s="24">
        <f ca="1">'Weekly IS'!G176</f>
        <v>1107.5559096152208</v>
      </c>
      <c r="H177" s="24">
        <f ca="1">'Weekly IS'!H176</f>
        <v>1108.5782689164041</v>
      </c>
      <c r="I177" s="24">
        <f ca="1">'Weekly IS'!I176</f>
        <v>1109.6015719338654</v>
      </c>
      <c r="J177" s="24">
        <f ca="1">'Weekly IS'!J176</f>
        <v>1110.6258195387277</v>
      </c>
      <c r="K177" s="24">
        <f ca="1">'Weekly IS'!K176</f>
        <v>1111.6510126029175</v>
      </c>
      <c r="L177" s="24">
        <f ca="1">'Weekly IS'!L176</f>
        <v>1112.6771519991664</v>
      </c>
      <c r="M177" s="24">
        <f ca="1">'Weekly IS'!M176</f>
        <v>1113.7042386010119</v>
      </c>
      <c r="N177" s="24">
        <f ca="1">'Weekly IS'!N176</f>
        <v>1114.7322732827975</v>
      </c>
      <c r="O177" s="24">
        <f ca="1">'Weekly IS'!O176</f>
        <v>1115.761256919674</v>
      </c>
      <c r="P177" s="24">
        <f ca="1">'Weekly IS'!P176</f>
        <v>1116.7911903876</v>
      </c>
      <c r="Q177" s="24">
        <f ca="1">'Weekly IS'!Q176</f>
        <v>1117.8220745633425</v>
      </c>
      <c r="R177" s="24">
        <f ca="1">'Weekly IS'!R176</f>
        <v>1118.853910324478</v>
      </c>
    </row>
    <row r="178" spans="2:18">
      <c r="B178" s="25">
        <v>4</v>
      </c>
      <c r="D178" s="24" t="s">
        <v>77</v>
      </c>
      <c r="F178" s="24">
        <f ca="1">E179/Assumptions!F188*7</f>
        <v>1100.1570283000019</v>
      </c>
      <c r="G178" s="24">
        <f ca="1">F179/Assumptions!G188*7</f>
        <v>1100.8770646551627</v>
      </c>
      <c r="H178" s="24">
        <f ca="1">G179/Assumptions!H188*7</f>
        <v>1101.6311277958146</v>
      </c>
      <c r="I178" s="24">
        <f ca="1">H179/Assumptions!I188*7</f>
        <v>1102.4154824384618</v>
      </c>
      <c r="J178" s="24">
        <f ca="1">I179/Assumptions!J188*7</f>
        <v>1103.2268151234264</v>
      </c>
      <c r="K178" s="24">
        <f ca="1">J179/Assumptions!K188*7</f>
        <v>1104.0621865896703</v>
      </c>
      <c r="L178" s="24">
        <f ca="1">K179/Assumptions!L188*7</f>
        <v>1104.9189895266497</v>
      </c>
      <c r="M178" s="24">
        <f ca="1">L179/Assumptions!M188*7</f>
        <v>1105.7949110961274</v>
      </c>
      <c r="N178" s="24">
        <f ca="1">M179/Assumptions!N188*7</f>
        <v>1106.6878996853886</v>
      </c>
      <c r="O178" s="24">
        <f ca="1">N179/Assumptions!O188*7</f>
        <v>1107.5961354141284</v>
      </c>
      <c r="P178" s="24">
        <f ca="1">O179/Assumptions!P188*7</f>
        <v>1108.5180039712063</v>
      </c>
      <c r="Q178" s="24">
        <f ca="1">P179/Assumptions!Q188*7</f>
        <v>1109.4520734053149</v>
      </c>
      <c r="R178" s="24">
        <f ca="1">Q179/Assumptions!R188*7</f>
        <v>1110.3970735360599</v>
      </c>
    </row>
    <row r="179" spans="2:18">
      <c r="B179" s="25">
        <v>4</v>
      </c>
      <c r="D179" s="24" t="s">
        <v>76</v>
      </c>
      <c r="E179" s="24">
        <f ca="1">'Weekly BS'!E178</f>
        <v>9744.2479649428751</v>
      </c>
      <c r="F179" s="24">
        <f ca="1">F176+F177-F178</f>
        <v>9750.6254298028689</v>
      </c>
      <c r="G179" s="24">
        <f t="shared" ref="G179:R179" ca="1" si="62">G176+G177-G178</f>
        <v>9757.3042747629279</v>
      </c>
      <c r="H179" s="24">
        <f t="shared" ca="1" si="62"/>
        <v>9764.2514158835183</v>
      </c>
      <c r="I179" s="24">
        <f t="shared" ca="1" si="62"/>
        <v>9771.4375053789208</v>
      </c>
      <c r="J179" s="24">
        <f t="shared" ca="1" si="62"/>
        <v>9778.8365097942224</v>
      </c>
      <c r="K179" s="24">
        <f t="shared" ca="1" si="62"/>
        <v>9786.4253358074693</v>
      </c>
      <c r="L179" s="24">
        <f t="shared" ca="1" si="62"/>
        <v>9794.1834982799865</v>
      </c>
      <c r="M179" s="24">
        <f t="shared" ca="1" si="62"/>
        <v>9802.0928257848718</v>
      </c>
      <c r="N179" s="24">
        <f t="shared" ca="1" si="62"/>
        <v>9810.1371993822813</v>
      </c>
      <c r="O179" s="24">
        <f t="shared" ca="1" si="62"/>
        <v>9818.3023208878258</v>
      </c>
      <c r="P179" s="24">
        <f t="shared" ca="1" si="62"/>
        <v>9826.5755073042183</v>
      </c>
      <c r="Q179" s="24">
        <f t="shared" ca="1" si="62"/>
        <v>9834.9455084622459</v>
      </c>
      <c r="R179" s="24">
        <f t="shared" ca="1" si="62"/>
        <v>9843.4023452506644</v>
      </c>
    </row>
    <row r="180" spans="2:18">
      <c r="B180" s="25">
        <v>4</v>
      </c>
    </row>
    <row r="181" spans="2:18">
      <c r="B181" s="25">
        <v>4</v>
      </c>
      <c r="C181" s="23" t="s">
        <v>78</v>
      </c>
    </row>
    <row r="182" spans="2:18">
      <c r="B182" s="25">
        <v>4</v>
      </c>
      <c r="C182" s="23"/>
      <c r="D182" s="24" t="s">
        <v>101</v>
      </c>
      <c r="F182" s="24">
        <f ca="1">E185</f>
        <v>9357.3865152659855</v>
      </c>
      <c r="G182" s="24">
        <f t="shared" ref="G182:R182" ca="1" si="63">F185</f>
        <v>9366.0241028185392</v>
      </c>
      <c r="H182" s="24">
        <f t="shared" ca="1" si="63"/>
        <v>9374.6696635288336</v>
      </c>
      <c r="I182" s="24">
        <f t="shared" ca="1" si="63"/>
        <v>9383.3232047567053</v>
      </c>
      <c r="J182" s="24">
        <f t="shared" ca="1" si="63"/>
        <v>9391.9847338687887</v>
      </c>
      <c r="K182" s="24">
        <f t="shared" ca="1" si="63"/>
        <v>9400.6542582385173</v>
      </c>
      <c r="L182" s="24">
        <f t="shared" ca="1" si="63"/>
        <v>9409.3317852461241</v>
      </c>
      <c r="M182" s="24">
        <f t="shared" ca="1" si="63"/>
        <v>9418.017322278658</v>
      </c>
      <c r="N182" s="24">
        <f t="shared" ca="1" si="63"/>
        <v>9426.7108767299942</v>
      </c>
      <c r="O182" s="24">
        <f t="shared" ca="1" si="63"/>
        <v>9435.4124560008204</v>
      </c>
      <c r="P182" s="24">
        <f t="shared" ca="1" si="63"/>
        <v>9444.1220674986689</v>
      </c>
      <c r="Q182" s="24">
        <f t="shared" ca="1" si="63"/>
        <v>9452.8397186379007</v>
      </c>
      <c r="R182" s="24">
        <f t="shared" ca="1" si="63"/>
        <v>9461.5654168397214</v>
      </c>
    </row>
    <row r="183" spans="2:18">
      <c r="B183" s="25">
        <v>4</v>
      </c>
      <c r="C183" s="23"/>
      <c r="D183" s="24" t="s">
        <v>81</v>
      </c>
      <c r="F183" s="24">
        <f t="shared" ref="F183:R183" ca="1" si="64">F185+F184-F182</f>
        <v>445.32692973443773</v>
      </c>
      <c r="G183" s="24">
        <f t="shared" ca="1" si="64"/>
        <v>445.7969624421421</v>
      </c>
      <c r="H183" s="24">
        <f t="shared" ca="1" si="64"/>
        <v>446.26624979227927</v>
      </c>
      <c r="I183" s="24">
        <f t="shared" ca="1" si="64"/>
        <v>446.73481468150749</v>
      </c>
      <c r="J183" s="24">
        <f t="shared" ca="1" si="64"/>
        <v>447.20267955592317</v>
      </c>
      <c r="K183" s="24">
        <f t="shared" ca="1" si="64"/>
        <v>447.66986642007942</v>
      </c>
      <c r="L183" s="24">
        <f t="shared" ca="1" si="64"/>
        <v>448.13639684583177</v>
      </c>
      <c r="M183" s="24">
        <f t="shared" ca="1" si="64"/>
        <v>448.60229198100205</v>
      </c>
      <c r="N183" s="24">
        <f t="shared" ca="1" si="64"/>
        <v>449.06757255783668</v>
      </c>
      <c r="O183" s="24">
        <f t="shared" ca="1" si="64"/>
        <v>449.53225890137219</v>
      </c>
      <c r="P183" s="24">
        <f t="shared" ca="1" si="64"/>
        <v>449.99637093753699</v>
      </c>
      <c r="Q183" s="24">
        <f t="shared" ca="1" si="64"/>
        <v>450.45992820117499</v>
      </c>
      <c r="R183" s="24">
        <f t="shared" ca="1" si="64"/>
        <v>450.9229498438599</v>
      </c>
    </row>
    <row r="184" spans="2:18">
      <c r="B184" s="25">
        <v>4</v>
      </c>
      <c r="C184" s="23"/>
      <c r="D184" s="24" t="s">
        <v>102</v>
      </c>
      <c r="F184" s="24">
        <f ca="1">+F223</f>
        <v>436.68934218188326</v>
      </c>
      <c r="G184" s="24">
        <f t="shared" ref="G184:R184" ca="1" si="65">+G223</f>
        <v>437.15140173184801</v>
      </c>
      <c r="H184" s="24">
        <f t="shared" ca="1" si="65"/>
        <v>437.61270856440751</v>
      </c>
      <c r="I184" s="24">
        <f t="shared" ca="1" si="65"/>
        <v>438.073285569424</v>
      </c>
      <c r="J184" s="24">
        <f t="shared" ca="1" si="65"/>
        <v>438.53315518619524</v>
      </c>
      <c r="K184" s="24">
        <f t="shared" ca="1" si="65"/>
        <v>438.99233941247252</v>
      </c>
      <c r="L184" s="24">
        <f t="shared" ca="1" si="65"/>
        <v>439.450859813298</v>
      </c>
      <c r="M184" s="24">
        <f t="shared" ca="1" si="65"/>
        <v>439.9087375296661</v>
      </c>
      <c r="N184" s="24">
        <f t="shared" ca="1" si="65"/>
        <v>440.36599328701084</v>
      </c>
      <c r="O184" s="24">
        <f t="shared" ca="1" si="65"/>
        <v>440.82264740352372</v>
      </c>
      <c r="P184" s="24">
        <f t="shared" ca="1" si="65"/>
        <v>441.27871979830536</v>
      </c>
      <c r="Q184" s="24">
        <f t="shared" ca="1" si="65"/>
        <v>441.734229999354</v>
      </c>
      <c r="R184" s="24">
        <f t="shared" ca="1" si="65"/>
        <v>442.18919715139424</v>
      </c>
    </row>
    <row r="185" spans="2:18">
      <c r="B185" s="25">
        <v>4</v>
      </c>
      <c r="C185" s="23"/>
      <c r="D185" s="24" t="s">
        <v>103</v>
      </c>
      <c r="E185" s="24">
        <f ca="1">'Weekly BS'!E179</f>
        <v>9357.3865152659855</v>
      </c>
      <c r="F185" s="24">
        <f ca="1">+Assumptions!F189*'Weekly IS'!F177/7</f>
        <v>9366.0241028185392</v>
      </c>
      <c r="G185" s="24">
        <f ca="1">+Assumptions!G189*'Weekly IS'!G177/7</f>
        <v>9374.6696635288336</v>
      </c>
      <c r="H185" s="24">
        <f ca="1">+Assumptions!H189*'Weekly IS'!H177/7</f>
        <v>9383.3232047567053</v>
      </c>
      <c r="I185" s="24">
        <f ca="1">+Assumptions!I189*'Weekly IS'!I177/7</f>
        <v>9391.9847338687887</v>
      </c>
      <c r="J185" s="24">
        <f ca="1">+Assumptions!J189*'Weekly IS'!J177/7</f>
        <v>9400.6542582385173</v>
      </c>
      <c r="K185" s="24">
        <f ca="1">+Assumptions!K189*'Weekly IS'!K177/7</f>
        <v>9409.3317852461241</v>
      </c>
      <c r="L185" s="24">
        <f ca="1">+Assumptions!L189*'Weekly IS'!L177/7</f>
        <v>9418.017322278658</v>
      </c>
      <c r="M185" s="24">
        <f ca="1">+Assumptions!M189*'Weekly IS'!M177/7</f>
        <v>9426.7108767299942</v>
      </c>
      <c r="N185" s="24">
        <f ca="1">+Assumptions!N189*'Weekly IS'!N177/7</f>
        <v>9435.4124560008204</v>
      </c>
      <c r="O185" s="24">
        <f ca="1">+Assumptions!O189*'Weekly IS'!O177/7</f>
        <v>9444.1220674986689</v>
      </c>
      <c r="P185" s="24">
        <f ca="1">+Assumptions!P189*'Weekly IS'!P177/7</f>
        <v>9452.8397186379007</v>
      </c>
      <c r="Q185" s="24">
        <f ca="1">+Assumptions!Q189*'Weekly IS'!Q177/7</f>
        <v>9461.5654168397214</v>
      </c>
      <c r="R185" s="24">
        <f ca="1">+Assumptions!R189*'Weekly IS'!R177/7</f>
        <v>9470.2991695321871</v>
      </c>
    </row>
    <row r="186" spans="2:18">
      <c r="B186" s="25">
        <v>4</v>
      </c>
      <c r="C186" s="23"/>
    </row>
    <row r="187" spans="2:18">
      <c r="B187" s="25">
        <v>4</v>
      </c>
      <c r="D187" s="24" t="s">
        <v>79</v>
      </c>
      <c r="F187" s="24">
        <f ca="1">E190</f>
        <v>4954.8886416520299</v>
      </c>
      <c r="G187" s="24">
        <f t="shared" ref="G187:R187" ca="1" si="66">F190</f>
        <v>4955.5460779048753</v>
      </c>
      <c r="H187" s="24">
        <f t="shared" ca="1" si="66"/>
        <v>4956.6145461760671</v>
      </c>
      <c r="I187" s="24">
        <f t="shared" ca="1" si="66"/>
        <v>4958.0564136192124</v>
      </c>
      <c r="J187" s="24">
        <f t="shared" ca="1" si="66"/>
        <v>4959.8374475913033</v>
      </c>
      <c r="K187" s="24">
        <f t="shared" ca="1" si="66"/>
        <v>4961.9265100556995</v>
      </c>
      <c r="L187" s="24">
        <f t="shared" ca="1" si="66"/>
        <v>4964.295279419498</v>
      </c>
      <c r="M187" s="24">
        <f t="shared" ca="1" si="66"/>
        <v>4966.9179973430673</v>
      </c>
      <c r="N187" s="24">
        <f t="shared" ca="1" si="66"/>
        <v>4969.7712382804611</v>
      </c>
      <c r="O187" s="24">
        <f t="shared" ca="1" si="66"/>
        <v>4972.8336997105644</v>
      </c>
      <c r="P187" s="24">
        <f t="shared" ca="1" si="66"/>
        <v>4976.0860112020146</v>
      </c>
      <c r="Q187" s="24">
        <f t="shared" ca="1" si="66"/>
        <v>4979.510560621422</v>
      </c>
      <c r="R187" s="24">
        <f t="shared" ca="1" si="66"/>
        <v>4983.0913359463157</v>
      </c>
    </row>
    <row r="188" spans="2:18">
      <c r="B188" s="25">
        <v>4</v>
      </c>
      <c r="D188" s="24" t="s">
        <v>81</v>
      </c>
      <c r="F188" s="24">
        <f ca="1">F183</f>
        <v>445.32692973443773</v>
      </c>
      <c r="G188" s="24">
        <f t="shared" ref="G188:R188" ca="1" si="67">G183</f>
        <v>445.7969624421421</v>
      </c>
      <c r="H188" s="24">
        <f t="shared" ca="1" si="67"/>
        <v>446.26624979227927</v>
      </c>
      <c r="I188" s="24">
        <f t="shared" ca="1" si="67"/>
        <v>446.73481468150749</v>
      </c>
      <c r="J188" s="24">
        <f t="shared" ca="1" si="67"/>
        <v>447.20267955592317</v>
      </c>
      <c r="K188" s="24">
        <f t="shared" ca="1" si="67"/>
        <v>447.66986642007942</v>
      </c>
      <c r="L188" s="24">
        <f t="shared" ca="1" si="67"/>
        <v>448.13639684583177</v>
      </c>
      <c r="M188" s="24">
        <f t="shared" ca="1" si="67"/>
        <v>448.60229198100205</v>
      </c>
      <c r="N188" s="24">
        <f t="shared" ca="1" si="67"/>
        <v>449.06757255783668</v>
      </c>
      <c r="O188" s="24">
        <f t="shared" ca="1" si="67"/>
        <v>449.53225890137219</v>
      </c>
      <c r="P188" s="24">
        <f t="shared" ca="1" si="67"/>
        <v>449.99637093753699</v>
      </c>
      <c r="Q188" s="24">
        <f t="shared" ca="1" si="67"/>
        <v>450.45992820117499</v>
      </c>
      <c r="R188" s="24">
        <f t="shared" ca="1" si="67"/>
        <v>450.9229498438599</v>
      </c>
    </row>
    <row r="189" spans="2:18">
      <c r="B189" s="25">
        <v>4</v>
      </c>
      <c r="D189" s="24" t="s">
        <v>82</v>
      </c>
      <c r="F189" s="24">
        <f ca="1">+F187/Assumptions!F190*7</f>
        <v>444.66949348159244</v>
      </c>
      <c r="G189" s="24">
        <f ca="1">+G187/Assumptions!G190*7</f>
        <v>444.72849417095034</v>
      </c>
      <c r="H189" s="24">
        <f ca="1">+H187/Assumptions!H190*7</f>
        <v>444.82438234913423</v>
      </c>
      <c r="I189" s="24">
        <f ca="1">+I187/Assumptions!I190*7</f>
        <v>444.95378070941649</v>
      </c>
      <c r="J189" s="24">
        <f ca="1">+J187/Assumptions!J190*7</f>
        <v>445.1136170915272</v>
      </c>
      <c r="K189" s="24">
        <f ca="1">+K187/Assumptions!K190*7</f>
        <v>445.30109705628075</v>
      </c>
      <c r="L189" s="24">
        <f ca="1">+L187/Assumptions!L190*7</f>
        <v>445.51367892226261</v>
      </c>
      <c r="M189" s="24">
        <f ca="1">+M187/Assumptions!M190*7</f>
        <v>445.74905104360857</v>
      </c>
      <c r="N189" s="24">
        <f ca="1">+N187/Assumptions!N190*7</f>
        <v>446.0051111277337</v>
      </c>
      <c r="O189" s="24">
        <f ca="1">+O187/Assumptions!O190*7</f>
        <v>446.27994740992244</v>
      </c>
      <c r="P189" s="24">
        <f ca="1">+P187/Assumptions!P190*7</f>
        <v>446.57182151812947</v>
      </c>
      <c r="Q189" s="24">
        <f ca="1">+Q187/Assumptions!Q190*7</f>
        <v>446.87915287628147</v>
      </c>
      <c r="R189" s="24">
        <f ca="1">+R187/Assumptions!R190*7</f>
        <v>447.20050450800267</v>
      </c>
    </row>
    <row r="190" spans="2:18">
      <c r="B190" s="25">
        <v>4</v>
      </c>
      <c r="D190" s="24" t="s">
        <v>80</v>
      </c>
      <c r="E190" s="24">
        <f ca="1">'Weekly BS'!E189</f>
        <v>4954.8886416520299</v>
      </c>
      <c r="F190" s="24">
        <f t="shared" ref="F190:R190" ca="1" si="68">+F187+F188-F189</f>
        <v>4955.5460779048753</v>
      </c>
      <c r="G190" s="24">
        <f t="shared" ca="1" si="68"/>
        <v>4956.6145461760671</v>
      </c>
      <c r="H190" s="24">
        <f t="shared" ca="1" si="68"/>
        <v>4958.0564136192124</v>
      </c>
      <c r="I190" s="24">
        <f t="shared" ca="1" si="68"/>
        <v>4959.8374475913033</v>
      </c>
      <c r="J190" s="24">
        <f t="shared" ca="1" si="68"/>
        <v>4961.9265100556995</v>
      </c>
      <c r="K190" s="24">
        <f t="shared" ca="1" si="68"/>
        <v>4964.295279419498</v>
      </c>
      <c r="L190" s="24">
        <f t="shared" ca="1" si="68"/>
        <v>4966.9179973430673</v>
      </c>
      <c r="M190" s="24">
        <f t="shared" ca="1" si="68"/>
        <v>4969.7712382804611</v>
      </c>
      <c r="N190" s="24">
        <f t="shared" ca="1" si="68"/>
        <v>4972.8336997105644</v>
      </c>
      <c r="O190" s="24">
        <f t="shared" ca="1" si="68"/>
        <v>4976.0860112020146</v>
      </c>
      <c r="P190" s="24">
        <f t="shared" ca="1" si="68"/>
        <v>4979.510560621422</v>
      </c>
      <c r="Q190" s="24">
        <f t="shared" ca="1" si="68"/>
        <v>4983.0913359463157</v>
      </c>
      <c r="R190" s="24">
        <f t="shared" ca="1" si="68"/>
        <v>4986.8137812821733</v>
      </c>
    </row>
    <row r="191" spans="2:18">
      <c r="B191" s="25">
        <v>4</v>
      </c>
    </row>
    <row r="192" spans="2:18">
      <c r="B192" s="25">
        <v>4</v>
      </c>
      <c r="C192" s="23" t="s">
        <v>83</v>
      </c>
    </row>
    <row r="193" spans="2:18">
      <c r="B193" s="25">
        <v>4</v>
      </c>
      <c r="D193" s="24" t="s">
        <v>85</v>
      </c>
      <c r="F193" s="24">
        <f t="shared" ref="F193:R193" ca="1" si="69">E196</f>
        <v>512.14468598547614</v>
      </c>
      <c r="G193" s="24">
        <f t="shared" ca="1" si="69"/>
        <v>1013.7168309787801</v>
      </c>
      <c r="H193" s="24">
        <f t="shared" ca="1" si="69"/>
        <v>502.05478856415289</v>
      </c>
      <c r="I193" s="24">
        <f t="shared" ca="1" si="69"/>
        <v>1004.5922731383264</v>
      </c>
      <c r="J193" s="24">
        <f t="shared" ca="1" si="69"/>
        <v>503.02024093333034</v>
      </c>
      <c r="K193" s="24">
        <f t="shared" ca="1" si="69"/>
        <v>1006.5233063349888</v>
      </c>
      <c r="L193" s="24">
        <f t="shared" ca="1" si="69"/>
        <v>503.98596559226962</v>
      </c>
      <c r="M193" s="24">
        <f t="shared" ca="1" si="69"/>
        <v>1008.4549145665674</v>
      </c>
      <c r="N193" s="24">
        <f t="shared" ca="1" si="69"/>
        <v>504.95202287578763</v>
      </c>
      <c r="O193" s="24">
        <f t="shared" ca="1" si="69"/>
        <v>1010.3872173623099</v>
      </c>
      <c r="P193" s="24">
        <f t="shared" ca="1" si="69"/>
        <v>505.9184708607977</v>
      </c>
      <c r="Q193" s="24">
        <f t="shared" ca="1" si="69"/>
        <v>1012.3203297809366</v>
      </c>
      <c r="R193" s="24">
        <f t="shared" ca="1" si="69"/>
        <v>506.88536545596412</v>
      </c>
    </row>
    <row r="194" spans="2:18">
      <c r="B194" s="25">
        <v>4</v>
      </c>
      <c r="D194" s="24" t="s">
        <v>86</v>
      </c>
      <c r="F194" s="24">
        <f ca="1">SUM(F222+F228)</f>
        <v>501.57214499330388</v>
      </c>
      <c r="G194" s="24">
        <f t="shared" ref="G194:R194" ca="1" si="70">SUM(G222+G228)</f>
        <v>502.054788564153</v>
      </c>
      <c r="H194" s="24">
        <f t="shared" ca="1" si="70"/>
        <v>502.5374845741735</v>
      </c>
      <c r="I194" s="24">
        <f t="shared" ca="1" si="70"/>
        <v>503.02024093333034</v>
      </c>
      <c r="J194" s="24">
        <f t="shared" ca="1" si="70"/>
        <v>503.50306540165838</v>
      </c>
      <c r="K194" s="24">
        <f t="shared" ca="1" si="70"/>
        <v>503.98596559226951</v>
      </c>
      <c r="L194" s="24">
        <f t="shared" ca="1" si="70"/>
        <v>504.46894897429775</v>
      </c>
      <c r="M194" s="24">
        <f t="shared" ca="1" si="70"/>
        <v>504.95202287578758</v>
      </c>
      <c r="N194" s="24">
        <f t="shared" ca="1" si="70"/>
        <v>505.43519448652228</v>
      </c>
      <c r="O194" s="24">
        <f t="shared" ca="1" si="70"/>
        <v>505.9184708607977</v>
      </c>
      <c r="P194" s="24">
        <f t="shared" ca="1" si="70"/>
        <v>506.40185892013892</v>
      </c>
      <c r="Q194" s="24">
        <f t="shared" ca="1" si="70"/>
        <v>506.88536545596412</v>
      </c>
      <c r="R194" s="24">
        <f t="shared" ca="1" si="70"/>
        <v>507.36899713219344</v>
      </c>
    </row>
    <row r="195" spans="2:18">
      <c r="B195" s="25">
        <v>4</v>
      </c>
      <c r="D195" s="24" t="s">
        <v>87</v>
      </c>
      <c r="F195" s="24">
        <f ca="1">Assumptions!F191*Calcs!F193</f>
        <v>0</v>
      </c>
      <c r="G195" s="24">
        <f ca="1">Assumptions!G191*Calcs!G193</f>
        <v>1013.7168309787801</v>
      </c>
      <c r="H195" s="24">
        <f ca="1">Assumptions!H191*Calcs!H193</f>
        <v>0</v>
      </c>
      <c r="I195" s="24">
        <f ca="1">Assumptions!I191*Calcs!I193</f>
        <v>1004.5922731383264</v>
      </c>
      <c r="J195" s="24">
        <f ca="1">Assumptions!J191*Calcs!J193</f>
        <v>0</v>
      </c>
      <c r="K195" s="24">
        <f ca="1">Assumptions!K191*Calcs!K193</f>
        <v>1006.5233063349888</v>
      </c>
      <c r="L195" s="24">
        <f ca="1">Assumptions!L191*Calcs!L193</f>
        <v>0</v>
      </c>
      <c r="M195" s="24">
        <f ca="1">Assumptions!M191*Calcs!M193</f>
        <v>1008.4549145665674</v>
      </c>
      <c r="N195" s="24">
        <f ca="1">Assumptions!N191*Calcs!N193</f>
        <v>0</v>
      </c>
      <c r="O195" s="24">
        <f ca="1">Assumptions!O191*Calcs!O193</f>
        <v>1010.3872173623099</v>
      </c>
      <c r="P195" s="24">
        <f ca="1">Assumptions!P191*Calcs!P193</f>
        <v>0</v>
      </c>
      <c r="Q195" s="24">
        <f ca="1">Assumptions!Q191*Calcs!Q193</f>
        <v>1012.3203297809366</v>
      </c>
      <c r="R195" s="24">
        <f ca="1">Assumptions!R191*Calcs!R193</f>
        <v>0</v>
      </c>
    </row>
    <row r="196" spans="2:18">
      <c r="B196" s="25">
        <v>4</v>
      </c>
      <c r="D196" s="24" t="s">
        <v>221</v>
      </c>
      <c r="E196" s="24">
        <f ca="1">'Weekly BS'!E190</f>
        <v>512.14468598547614</v>
      </c>
      <c r="F196" s="24">
        <f ca="1">F193+F194-F195</f>
        <v>1013.7168309787801</v>
      </c>
      <c r="G196" s="24">
        <f t="shared" ref="G196:R196" ca="1" si="71">G193+G194-G195</f>
        <v>502.05478856415289</v>
      </c>
      <c r="H196" s="24">
        <f t="shared" ca="1" si="71"/>
        <v>1004.5922731383264</v>
      </c>
      <c r="I196" s="24">
        <f t="shared" ca="1" si="71"/>
        <v>503.02024093333034</v>
      </c>
      <c r="J196" s="24">
        <f t="shared" ca="1" si="71"/>
        <v>1006.5233063349888</v>
      </c>
      <c r="K196" s="24">
        <f t="shared" ca="1" si="71"/>
        <v>503.98596559226962</v>
      </c>
      <c r="L196" s="24">
        <f t="shared" ca="1" si="71"/>
        <v>1008.4549145665674</v>
      </c>
      <c r="M196" s="24">
        <f t="shared" ca="1" si="71"/>
        <v>504.95202287578763</v>
      </c>
      <c r="N196" s="24">
        <f t="shared" ca="1" si="71"/>
        <v>1010.3872173623099</v>
      </c>
      <c r="O196" s="24">
        <f t="shared" ca="1" si="71"/>
        <v>505.9184708607977</v>
      </c>
      <c r="P196" s="24">
        <f t="shared" ca="1" si="71"/>
        <v>1012.3203297809366</v>
      </c>
      <c r="Q196" s="24">
        <f t="shared" ca="1" si="71"/>
        <v>506.88536545596412</v>
      </c>
      <c r="R196" s="24">
        <f t="shared" ca="1" si="71"/>
        <v>1014.2543625881576</v>
      </c>
    </row>
    <row r="197" spans="2:18">
      <c r="B197" s="25">
        <v>4</v>
      </c>
    </row>
    <row r="198" spans="2:18">
      <c r="B198" s="25">
        <v>4</v>
      </c>
      <c r="C198" s="23" t="s">
        <v>88</v>
      </c>
    </row>
    <row r="199" spans="2:18">
      <c r="B199" s="25">
        <v>4</v>
      </c>
      <c r="D199" s="24" t="s">
        <v>89</v>
      </c>
      <c r="F199" s="24">
        <f t="shared" ref="F199:R199" ca="1" si="72">E202</f>
        <v>363.68239647074796</v>
      </c>
      <c r="G199" s="24">
        <f t="shared" ca="1" si="72"/>
        <v>395.55058987375583</v>
      </c>
      <c r="H199" s="24">
        <f t="shared" ca="1" si="72"/>
        <v>51.675139690606159</v>
      </c>
      <c r="I199" s="24">
        <f t="shared" ca="1" si="72"/>
        <v>83.602193835398595</v>
      </c>
      <c r="J199" s="24">
        <f t="shared" ca="1" si="72"/>
        <v>115.55871910709391</v>
      </c>
      <c r="K199" s="24">
        <f t="shared" ca="1" si="72"/>
        <v>147.54474270980927</v>
      </c>
      <c r="L199" s="24">
        <f t="shared" ca="1" si="72"/>
        <v>179.56029187277329</v>
      </c>
      <c r="M199" s="24">
        <f t="shared" ca="1" si="72"/>
        <v>211.60539385034929</v>
      </c>
      <c r="N199" s="24">
        <f t="shared" ca="1" si="72"/>
        <v>243.68007592205842</v>
      </c>
      <c r="O199" s="24">
        <f t="shared" ca="1" si="72"/>
        <v>275.78436539260298</v>
      </c>
      <c r="P199" s="24">
        <f t="shared" ca="1" si="72"/>
        <v>307.91828959188956</v>
      </c>
      <c r="Q199" s="24">
        <f t="shared" ca="1" si="72"/>
        <v>340.08187587505245</v>
      </c>
      <c r="R199" s="24">
        <f t="shared" ca="1" si="72"/>
        <v>372.2751516224767</v>
      </c>
    </row>
    <row r="200" spans="2:18">
      <c r="B200" s="25">
        <v>4</v>
      </c>
      <c r="D200" s="24" t="s">
        <v>92</v>
      </c>
      <c r="F200" s="24">
        <f ca="1">'Weekly IS'!F188</f>
        <v>31.868193403007869</v>
      </c>
      <c r="G200" s="24">
        <f ca="1">'Weekly IS'!G188</f>
        <v>31.897610196918347</v>
      </c>
      <c r="H200" s="24">
        <f ca="1">'Weekly IS'!H188</f>
        <v>31.927054144792432</v>
      </c>
      <c r="I200" s="24">
        <f ca="1">'Weekly IS'!I188</f>
        <v>31.956525271695316</v>
      </c>
      <c r="J200" s="24">
        <f ca="1">'Weekly IS'!J188</f>
        <v>31.986023602715349</v>
      </c>
      <c r="K200" s="24">
        <f ca="1">'Weekly IS'!K188</f>
        <v>32.015549162964007</v>
      </c>
      <c r="L200" s="24">
        <f ca="1">'Weekly IS'!L188</f>
        <v>32.045101977575989</v>
      </c>
      <c r="M200" s="24">
        <f ca="1">'Weekly IS'!M188</f>
        <v>32.074682071709141</v>
      </c>
      <c r="N200" s="24">
        <f ca="1">'Weekly IS'!N188</f>
        <v>32.104289470544572</v>
      </c>
      <c r="O200" s="24">
        <f ca="1">'Weekly IS'!O188</f>
        <v>32.133924199286604</v>
      </c>
      <c r="P200" s="24">
        <f ca="1">'Weekly IS'!P188</f>
        <v>32.163586283162878</v>
      </c>
      <c r="Q200" s="24">
        <f ca="1">'Weekly IS'!Q188</f>
        <v>32.193275747424252</v>
      </c>
      <c r="R200" s="24">
        <f ca="1">'Weekly IS'!R188</f>
        <v>32.222992617344971</v>
      </c>
    </row>
    <row r="201" spans="2:18">
      <c r="B201" s="25">
        <v>4</v>
      </c>
      <c r="D201" s="24" t="s">
        <v>91</v>
      </c>
      <c r="F201" s="24">
        <f ca="1">Assumptions!F192*Calcs!F199</f>
        <v>0</v>
      </c>
      <c r="G201" s="24">
        <f ca="1">Assumptions!G192*Calcs!G199</f>
        <v>375.77306038006799</v>
      </c>
      <c r="H201" s="24">
        <f ca="1">Assumptions!H192*Calcs!H199</f>
        <v>0</v>
      </c>
      <c r="I201" s="24">
        <f ca="1">Assumptions!I192*Calcs!I199</f>
        <v>0</v>
      </c>
      <c r="J201" s="24">
        <f ca="1">Assumptions!J192*Calcs!J199</f>
        <v>0</v>
      </c>
      <c r="K201" s="24">
        <f ca="1">Assumptions!K192*Calcs!K199</f>
        <v>0</v>
      </c>
      <c r="L201" s="24">
        <f ca="1">Assumptions!L192*Calcs!L199</f>
        <v>0</v>
      </c>
      <c r="M201" s="24">
        <f ca="1">Assumptions!M192*Calcs!M199</f>
        <v>0</v>
      </c>
      <c r="N201" s="24">
        <f ca="1">Assumptions!N192*Calcs!N199</f>
        <v>0</v>
      </c>
      <c r="O201" s="24">
        <f ca="1">Assumptions!O192*Calcs!O199</f>
        <v>0</v>
      </c>
      <c r="P201" s="24">
        <f ca="1">Assumptions!P192*Calcs!P199</f>
        <v>0</v>
      </c>
      <c r="Q201" s="24">
        <f ca="1">Assumptions!Q192*Calcs!Q199</f>
        <v>0</v>
      </c>
      <c r="R201" s="24">
        <f ca="1">Assumptions!R192*Calcs!R199</f>
        <v>0</v>
      </c>
    </row>
    <row r="202" spans="2:18">
      <c r="B202" s="25">
        <v>4</v>
      </c>
      <c r="D202" s="24" t="s">
        <v>90</v>
      </c>
      <c r="E202" s="24">
        <f ca="1">'Weekly BS'!E191</f>
        <v>363.68239647074796</v>
      </c>
      <c r="F202" s="24">
        <f ca="1">F199+F200-F201</f>
        <v>395.55058987375583</v>
      </c>
      <c r="G202" s="24">
        <f t="shared" ref="G202:R202" ca="1" si="73">G199+G200-G201</f>
        <v>51.675139690606159</v>
      </c>
      <c r="H202" s="24">
        <f t="shared" ca="1" si="73"/>
        <v>83.602193835398595</v>
      </c>
      <c r="I202" s="24">
        <f t="shared" ca="1" si="73"/>
        <v>115.55871910709391</v>
      </c>
      <c r="J202" s="24">
        <f t="shared" ca="1" si="73"/>
        <v>147.54474270980927</v>
      </c>
      <c r="K202" s="24">
        <f t="shared" ca="1" si="73"/>
        <v>179.56029187277329</v>
      </c>
      <c r="L202" s="24">
        <f t="shared" ca="1" si="73"/>
        <v>211.60539385034929</v>
      </c>
      <c r="M202" s="24">
        <f t="shared" ca="1" si="73"/>
        <v>243.68007592205842</v>
      </c>
      <c r="N202" s="24">
        <f t="shared" ca="1" si="73"/>
        <v>275.78436539260298</v>
      </c>
      <c r="O202" s="24">
        <f t="shared" ca="1" si="73"/>
        <v>307.91828959188956</v>
      </c>
      <c r="P202" s="24">
        <f t="shared" ca="1" si="73"/>
        <v>340.08187587505245</v>
      </c>
      <c r="Q202" s="24">
        <f t="shared" ca="1" si="73"/>
        <v>372.2751516224767</v>
      </c>
      <c r="R202" s="24">
        <f t="shared" ca="1" si="73"/>
        <v>404.49814423982167</v>
      </c>
    </row>
    <row r="203" spans="2:18">
      <c r="B203" s="25">
        <v>4</v>
      </c>
    </row>
    <row r="204" spans="2:18">
      <c r="B204" s="25">
        <v>4</v>
      </c>
      <c r="C204" s="23" t="s">
        <v>162</v>
      </c>
      <c r="D204" s="33"/>
      <c r="E204" s="38"/>
    </row>
    <row r="205" spans="2:18">
      <c r="B205" s="25">
        <v>4</v>
      </c>
      <c r="C205" s="24" t="s">
        <v>117</v>
      </c>
      <c r="D205" s="33" t="s">
        <v>163</v>
      </c>
      <c r="E205" s="39"/>
      <c r="F205" s="24">
        <f t="shared" ref="F205:R205" ca="1" si="74">E208</f>
        <v>1774.4433402804764</v>
      </c>
      <c r="G205" s="24">
        <f t="shared" ca="1" si="74"/>
        <v>1772.1505082696667</v>
      </c>
      <c r="H205" s="24">
        <f t="shared" ca="1" si="74"/>
        <v>1769.9341753927299</v>
      </c>
      <c r="I205" s="24">
        <f t="shared" ca="1" si="74"/>
        <v>1767.7928399523673</v>
      </c>
      <c r="J205" s="24">
        <f t="shared" ca="1" si="74"/>
        <v>1765.725030311336</v>
      </c>
      <c r="K205" s="24">
        <f t="shared" ca="1" si="74"/>
        <v>1763.7293042912711</v>
      </c>
      <c r="L205" s="24">
        <f t="shared" ca="1" si="74"/>
        <v>1761.8042485835333</v>
      </c>
      <c r="M205" s="24">
        <f t="shared" ca="1" si="74"/>
        <v>1759.9484781718377</v>
      </c>
      <c r="N205" s="24">
        <f t="shared" ca="1" si="74"/>
        <v>1758.1606357664311</v>
      </c>
      <c r="O205" s="24">
        <f t="shared" ca="1" si="74"/>
        <v>1756.4393912495864</v>
      </c>
      <c r="P205" s="24">
        <f t="shared" ca="1" si="74"/>
        <v>1754.7834411321849</v>
      </c>
      <c r="Q205" s="24">
        <f t="shared" ca="1" si="74"/>
        <v>1753.1915080211691</v>
      </c>
      <c r="R205" s="24">
        <f t="shared" ca="1" si="74"/>
        <v>1751.6623400976459</v>
      </c>
    </row>
    <row r="206" spans="2:18">
      <c r="B206" s="25">
        <v>4</v>
      </c>
      <c r="C206" s="24" t="s">
        <v>135</v>
      </c>
      <c r="D206" s="33" t="s">
        <v>118</v>
      </c>
      <c r="F206" s="24">
        <f ca="1">Assumptions!F186*'Weekly IS'!F176</f>
        <v>33.196034794799886</v>
      </c>
      <c r="G206" s="24">
        <f ca="1">Assumptions!G186*'Weekly IS'!G176</f>
        <v>33.226677288456621</v>
      </c>
      <c r="H206" s="24">
        <f ca="1">Assumptions!H186*'Weekly IS'!H176</f>
        <v>33.257348067492124</v>
      </c>
      <c r="I206" s="24">
        <f ca="1">Assumptions!I186*'Weekly IS'!I176</f>
        <v>33.288047158015964</v>
      </c>
      <c r="J206" s="24">
        <f ca="1">Assumptions!J186*'Weekly IS'!J176</f>
        <v>33.31877458616183</v>
      </c>
      <c r="K206" s="24">
        <f ca="1">Assumptions!K186*'Weekly IS'!K176</f>
        <v>33.349530378087522</v>
      </c>
      <c r="L206" s="24">
        <f ca="1">Assumptions!L186*'Weekly IS'!L176</f>
        <v>33.380314559974991</v>
      </c>
      <c r="M206" s="24">
        <f ca="1">Assumptions!M186*'Weekly IS'!M176</f>
        <v>33.411127158030354</v>
      </c>
      <c r="N206" s="24">
        <f ca="1">Assumptions!N186*'Weekly IS'!N176</f>
        <v>33.44196819848392</v>
      </c>
      <c r="O206" s="24">
        <f ca="1">Assumptions!O186*'Weekly IS'!O176</f>
        <v>33.472837707590216</v>
      </c>
      <c r="P206" s="24">
        <f ca="1">Assumptions!P186*'Weekly IS'!P176</f>
        <v>33.503735711627996</v>
      </c>
      <c r="Q206" s="24">
        <f ca="1">Assumptions!Q186*'Weekly IS'!Q176</f>
        <v>33.534662236900274</v>
      </c>
      <c r="R206" s="24">
        <f ca="1">Assumptions!R186*'Weekly IS'!R176</f>
        <v>33.565617309734336</v>
      </c>
    </row>
    <row r="207" spans="2:18">
      <c r="B207" s="25">
        <v>4</v>
      </c>
      <c r="C207" s="24" t="s">
        <v>164</v>
      </c>
      <c r="D207" s="33" t="s">
        <v>119</v>
      </c>
      <c r="F207" s="24">
        <f ca="1">Assumptions!F183*Calcs!F205</f>
        <v>35.488866805609526</v>
      </c>
      <c r="G207" s="24">
        <f ca="1">Assumptions!G183*Calcs!G205</f>
        <v>35.443010165393332</v>
      </c>
      <c r="H207" s="24">
        <f ca="1">Assumptions!H183*Calcs!H205</f>
        <v>35.398683507854599</v>
      </c>
      <c r="I207" s="24">
        <f ca="1">Assumptions!I183*Calcs!I205</f>
        <v>35.355856799047345</v>
      </c>
      <c r="J207" s="24">
        <f ca="1">Assumptions!J183*Calcs!J205</f>
        <v>35.314500606226723</v>
      </c>
      <c r="K207" s="24">
        <f ca="1">Assumptions!K183*Calcs!K205</f>
        <v>35.274586085825426</v>
      </c>
      <c r="L207" s="24">
        <f ca="1">Assumptions!L183*Calcs!L205</f>
        <v>35.236084971670664</v>
      </c>
      <c r="M207" s="24">
        <f ca="1">Assumptions!M183*Calcs!M205</f>
        <v>35.198969563436755</v>
      </c>
      <c r="N207" s="24">
        <f ca="1">Assumptions!N183*Calcs!N205</f>
        <v>35.163212715328626</v>
      </c>
      <c r="O207" s="24">
        <f ca="1">Assumptions!O183*Calcs!O205</f>
        <v>35.128787824991726</v>
      </c>
      <c r="P207" s="24">
        <f ca="1">Assumptions!P183*Calcs!P205</f>
        <v>35.095668822643695</v>
      </c>
      <c r="Q207" s="24">
        <f ca="1">Assumptions!Q183*Calcs!Q205</f>
        <v>35.063830160423379</v>
      </c>
      <c r="R207" s="24">
        <f ca="1">Assumptions!R183*Calcs!R205</f>
        <v>35.03324680195292</v>
      </c>
    </row>
    <row r="208" spans="2:18">
      <c r="B208" s="25">
        <v>4</v>
      </c>
      <c r="C208" s="33" t="s">
        <v>120</v>
      </c>
      <c r="D208" s="33" t="s">
        <v>107</v>
      </c>
      <c r="E208" s="24">
        <f ca="1">'Weekly BS'!E183</f>
        <v>1774.4433402804764</v>
      </c>
      <c r="F208" s="24">
        <f ca="1">F205+F206-F207</f>
        <v>1772.1505082696667</v>
      </c>
      <c r="G208" s="24">
        <f t="shared" ref="G208:R208" ca="1" si="75">G205+G206-G207</f>
        <v>1769.9341753927299</v>
      </c>
      <c r="H208" s="24">
        <f t="shared" ca="1" si="75"/>
        <v>1767.7928399523673</v>
      </c>
      <c r="I208" s="24">
        <f t="shared" ca="1" si="75"/>
        <v>1765.725030311336</v>
      </c>
      <c r="J208" s="24">
        <f t="shared" ca="1" si="75"/>
        <v>1763.7293042912711</v>
      </c>
      <c r="K208" s="24">
        <f t="shared" ca="1" si="75"/>
        <v>1761.8042485835333</v>
      </c>
      <c r="L208" s="24">
        <f t="shared" ca="1" si="75"/>
        <v>1759.9484781718377</v>
      </c>
      <c r="M208" s="24">
        <f t="shared" ca="1" si="75"/>
        <v>1758.1606357664311</v>
      </c>
      <c r="N208" s="24">
        <f t="shared" ca="1" si="75"/>
        <v>1756.4393912495864</v>
      </c>
      <c r="O208" s="24">
        <f t="shared" ca="1" si="75"/>
        <v>1754.7834411321849</v>
      </c>
      <c r="P208" s="24">
        <f t="shared" ca="1" si="75"/>
        <v>1753.1915080211691</v>
      </c>
      <c r="Q208" s="24">
        <f t="shared" ca="1" si="75"/>
        <v>1751.6623400976459</v>
      </c>
      <c r="R208" s="24">
        <f t="shared" ca="1" si="75"/>
        <v>1750.1947106054274</v>
      </c>
    </row>
    <row r="209" spans="2:18">
      <c r="B209" s="25">
        <v>4</v>
      </c>
      <c r="C209" s="33"/>
      <c r="D209" s="33"/>
      <c r="E209" s="27"/>
    </row>
    <row r="210" spans="2:18">
      <c r="B210" s="25">
        <v>4</v>
      </c>
      <c r="C210" s="40" t="s">
        <v>161</v>
      </c>
      <c r="D210" s="33"/>
      <c r="E210" s="33"/>
    </row>
    <row r="211" spans="2:18">
      <c r="B211" s="25">
        <v>4</v>
      </c>
      <c r="C211" s="33"/>
      <c r="D211" s="33" t="s">
        <v>59</v>
      </c>
      <c r="E211" s="33">
        <f ca="1">'Weekly BS'!E178</f>
        <v>9744.2479649428751</v>
      </c>
      <c r="F211" s="33">
        <f ca="1">'Weekly BS'!F178</f>
        <v>9750.6254298028689</v>
      </c>
      <c r="G211" s="33">
        <f ca="1">'Weekly BS'!G178</f>
        <v>9757.3042747629279</v>
      </c>
      <c r="H211" s="33">
        <f ca="1">'Weekly BS'!H178</f>
        <v>9764.2514158835183</v>
      </c>
      <c r="I211" s="33">
        <f ca="1">'Weekly BS'!I178</f>
        <v>9771.4375053789208</v>
      </c>
      <c r="J211" s="33">
        <f ca="1">'Weekly BS'!J178</f>
        <v>9778.8365097942224</v>
      </c>
      <c r="K211" s="33">
        <f ca="1">'Weekly BS'!K178</f>
        <v>9786.4253358074693</v>
      </c>
      <c r="L211" s="33">
        <f ca="1">'Weekly BS'!L178</f>
        <v>9794.1834982799865</v>
      </c>
      <c r="M211" s="33">
        <f ca="1">'Weekly BS'!M178</f>
        <v>9802.0928257848718</v>
      </c>
      <c r="N211" s="33">
        <f ca="1">'Weekly BS'!N178</f>
        <v>9810.1371993822813</v>
      </c>
      <c r="O211" s="33">
        <f ca="1">'Weekly BS'!O178</f>
        <v>9818.3023208878258</v>
      </c>
      <c r="P211" s="33">
        <f ca="1">'Weekly BS'!P178</f>
        <v>9826.5755073042183</v>
      </c>
      <c r="Q211" s="33">
        <f ca="1">'Weekly BS'!Q178</f>
        <v>9834.9455084622459</v>
      </c>
      <c r="R211" s="33">
        <f ca="1">'Weekly BS'!R178</f>
        <v>9843.4023452506644</v>
      </c>
    </row>
    <row r="212" spans="2:18">
      <c r="B212" s="25">
        <v>4</v>
      </c>
      <c r="C212" s="33"/>
      <c r="D212" s="33" t="s">
        <v>205</v>
      </c>
      <c r="E212" s="33">
        <f ca="1">'Weekly BS'!E179</f>
        <v>9357.3865152659855</v>
      </c>
      <c r="F212" s="33">
        <f ca="1">'Weekly BS'!F179</f>
        <v>9366.0241028185392</v>
      </c>
      <c r="G212" s="33">
        <f ca="1">'Weekly BS'!G179</f>
        <v>9374.6696635288336</v>
      </c>
      <c r="H212" s="33">
        <f ca="1">'Weekly BS'!H179</f>
        <v>9383.3232047567053</v>
      </c>
      <c r="I212" s="33">
        <f ca="1">'Weekly BS'!I179</f>
        <v>9391.9847338687887</v>
      </c>
      <c r="J212" s="33">
        <f ca="1">'Weekly BS'!J179</f>
        <v>9400.6542582385173</v>
      </c>
      <c r="K212" s="33">
        <f ca="1">'Weekly BS'!K179</f>
        <v>9409.3317852461241</v>
      </c>
      <c r="L212" s="33">
        <f ca="1">'Weekly BS'!L179</f>
        <v>9418.017322278658</v>
      </c>
      <c r="M212" s="33">
        <f ca="1">'Weekly BS'!M179</f>
        <v>9426.7108767299942</v>
      </c>
      <c r="N212" s="33">
        <f ca="1">'Weekly BS'!N179</f>
        <v>9435.4124560008204</v>
      </c>
      <c r="O212" s="33">
        <f ca="1">'Weekly BS'!O179</f>
        <v>9444.1220674986689</v>
      </c>
      <c r="P212" s="33">
        <f ca="1">'Weekly BS'!P179</f>
        <v>9452.8397186379007</v>
      </c>
      <c r="Q212" s="33">
        <f ca="1">'Weekly BS'!Q179</f>
        <v>9461.5654168397214</v>
      </c>
      <c r="R212" s="33">
        <f ca="1">'Weekly BS'!R179</f>
        <v>9470.2991695321871</v>
      </c>
    </row>
    <row r="213" spans="2:18">
      <c r="B213" s="25">
        <v>4</v>
      </c>
      <c r="C213" s="33"/>
      <c r="D213" s="41" t="s">
        <v>201</v>
      </c>
      <c r="E213" s="33">
        <f ca="1">SUM(E211:E212)</f>
        <v>19101.634480208861</v>
      </c>
      <c r="F213" s="33">
        <f t="shared" ref="F213:R213" ca="1" si="76">SUM(F211:F212)</f>
        <v>19116.649532621406</v>
      </c>
      <c r="G213" s="33">
        <f t="shared" ca="1" si="76"/>
        <v>19131.973938291761</v>
      </c>
      <c r="H213" s="33">
        <f t="shared" ca="1" si="76"/>
        <v>19147.574620640225</v>
      </c>
      <c r="I213" s="33">
        <f t="shared" ca="1" si="76"/>
        <v>19163.42223924771</v>
      </c>
      <c r="J213" s="33">
        <f t="shared" ca="1" si="76"/>
        <v>19179.490768032738</v>
      </c>
      <c r="K213" s="33">
        <f t="shared" ca="1" si="76"/>
        <v>19195.757121053593</v>
      </c>
      <c r="L213" s="33">
        <f t="shared" ca="1" si="76"/>
        <v>19212.200820558646</v>
      </c>
      <c r="M213" s="33">
        <f t="shared" ca="1" si="76"/>
        <v>19228.803702514866</v>
      </c>
      <c r="N213" s="33">
        <f t="shared" ca="1" si="76"/>
        <v>19245.549655383104</v>
      </c>
      <c r="O213" s="33">
        <f t="shared" ca="1" si="76"/>
        <v>19262.424388386495</v>
      </c>
      <c r="P213" s="33">
        <f t="shared" ca="1" si="76"/>
        <v>19279.415225942117</v>
      </c>
      <c r="Q213" s="33">
        <f t="shared" ca="1" si="76"/>
        <v>19296.510925301969</v>
      </c>
      <c r="R213" s="33">
        <f t="shared" ca="1" si="76"/>
        <v>19313.70151478285</v>
      </c>
    </row>
    <row r="214" spans="2:18">
      <c r="B214" s="25">
        <v>4</v>
      </c>
      <c r="C214" s="33"/>
      <c r="D214" s="33" t="str">
        <f>'Weekly BS'!D190</f>
        <v>Accrued compensation</v>
      </c>
      <c r="E214" s="33">
        <f ca="1">'Weekly BS'!E190</f>
        <v>512.14468598547614</v>
      </c>
      <c r="F214" s="33">
        <f ca="1">'Weekly BS'!F190</f>
        <v>1013.7168309787801</v>
      </c>
      <c r="G214" s="33">
        <f ca="1">'Weekly BS'!G190</f>
        <v>502.05478856415289</v>
      </c>
      <c r="H214" s="33">
        <f ca="1">'Weekly BS'!H190</f>
        <v>1004.5922731383264</v>
      </c>
      <c r="I214" s="33">
        <f ca="1">'Weekly BS'!I190</f>
        <v>503.02024093333034</v>
      </c>
      <c r="J214" s="33">
        <f ca="1">'Weekly BS'!J190</f>
        <v>1006.5233063349888</v>
      </c>
      <c r="K214" s="33">
        <f ca="1">'Weekly BS'!K190</f>
        <v>503.98596559226962</v>
      </c>
      <c r="L214" s="33">
        <f ca="1">'Weekly BS'!L190</f>
        <v>1008.4549145665674</v>
      </c>
      <c r="M214" s="33">
        <f ca="1">'Weekly BS'!M190</f>
        <v>504.95202287578763</v>
      </c>
      <c r="N214" s="33">
        <f ca="1">'Weekly BS'!N190</f>
        <v>1010.3872173623099</v>
      </c>
      <c r="O214" s="33">
        <f ca="1">'Weekly BS'!O190</f>
        <v>505.9184708607977</v>
      </c>
      <c r="P214" s="33">
        <f ca="1">'Weekly BS'!P190</f>
        <v>1012.3203297809366</v>
      </c>
      <c r="Q214" s="33">
        <f ca="1">'Weekly BS'!Q190</f>
        <v>506.88536545596412</v>
      </c>
      <c r="R214" s="33">
        <f ca="1">'Weekly BS'!R190</f>
        <v>1014.2543625881576</v>
      </c>
    </row>
    <row r="215" spans="2:18">
      <c r="B215" s="25">
        <v>4</v>
      </c>
      <c r="C215" s="33"/>
      <c r="D215" s="33" t="str">
        <f>'Weekly BS'!D191</f>
        <v>Taxes payable</v>
      </c>
      <c r="E215" s="33">
        <f ca="1">'Weekly BS'!E191</f>
        <v>363.68239647074796</v>
      </c>
      <c r="F215" s="33">
        <f ca="1">'Weekly BS'!F191</f>
        <v>395.55058987375583</v>
      </c>
      <c r="G215" s="33">
        <f ca="1">'Weekly BS'!G191</f>
        <v>51.675139690606159</v>
      </c>
      <c r="H215" s="33">
        <f ca="1">'Weekly BS'!H191</f>
        <v>83.602193835398595</v>
      </c>
      <c r="I215" s="33">
        <f ca="1">'Weekly BS'!I191</f>
        <v>115.55871910709391</v>
      </c>
      <c r="J215" s="33">
        <f ca="1">'Weekly BS'!J191</f>
        <v>147.54474270980927</v>
      </c>
      <c r="K215" s="33">
        <f ca="1">'Weekly BS'!K191</f>
        <v>179.56029187277329</v>
      </c>
      <c r="L215" s="33">
        <f ca="1">'Weekly BS'!L191</f>
        <v>211.60539385034929</v>
      </c>
      <c r="M215" s="33">
        <f ca="1">'Weekly BS'!M191</f>
        <v>243.68007592205842</v>
      </c>
      <c r="N215" s="33">
        <f ca="1">'Weekly BS'!N191</f>
        <v>275.78436539260298</v>
      </c>
      <c r="O215" s="33">
        <f ca="1">'Weekly BS'!O191</f>
        <v>307.91828959188956</v>
      </c>
      <c r="P215" s="33">
        <f ca="1">'Weekly BS'!P191</f>
        <v>340.08187587505245</v>
      </c>
      <c r="Q215" s="33">
        <f ca="1">'Weekly BS'!Q191</f>
        <v>372.2751516224767</v>
      </c>
      <c r="R215" s="33">
        <f ca="1">'Weekly BS'!R191</f>
        <v>404.49814423982167</v>
      </c>
    </row>
    <row r="216" spans="2:18">
      <c r="B216" s="25">
        <v>4</v>
      </c>
      <c r="C216" s="33"/>
      <c r="D216" s="33" t="s">
        <v>65</v>
      </c>
      <c r="E216" s="33">
        <f ca="1">'Weekly BS'!E189</f>
        <v>4954.8886416520299</v>
      </c>
      <c r="F216" s="33">
        <f ca="1">'Weekly BS'!F189</f>
        <v>4955.5460779048753</v>
      </c>
      <c r="G216" s="33">
        <f ca="1">'Weekly BS'!G189</f>
        <v>4956.6145461760671</v>
      </c>
      <c r="H216" s="33">
        <f ca="1">'Weekly BS'!H189</f>
        <v>4958.0564136192124</v>
      </c>
      <c r="I216" s="33">
        <f ca="1">'Weekly BS'!I189</f>
        <v>4959.8374475913033</v>
      </c>
      <c r="J216" s="33">
        <f ca="1">'Weekly BS'!J189</f>
        <v>4961.9265100556995</v>
      </c>
      <c r="K216" s="33">
        <f ca="1">'Weekly BS'!K189</f>
        <v>4964.295279419498</v>
      </c>
      <c r="L216" s="33">
        <f ca="1">'Weekly BS'!L189</f>
        <v>4966.9179973430673</v>
      </c>
      <c r="M216" s="33">
        <f ca="1">'Weekly BS'!M189</f>
        <v>4969.7712382804611</v>
      </c>
      <c r="N216" s="33">
        <f ca="1">'Weekly BS'!N189</f>
        <v>4972.8336997105644</v>
      </c>
      <c r="O216" s="33">
        <f ca="1">'Weekly BS'!O189</f>
        <v>4976.0860112020146</v>
      </c>
      <c r="P216" s="33">
        <f ca="1">'Weekly BS'!P189</f>
        <v>4979.510560621422</v>
      </c>
      <c r="Q216" s="33">
        <f ca="1">'Weekly BS'!Q189</f>
        <v>4983.0913359463157</v>
      </c>
      <c r="R216" s="33">
        <f ca="1">'Weekly BS'!R189</f>
        <v>4986.8137812821733</v>
      </c>
    </row>
    <row r="217" spans="2:18">
      <c r="B217" s="25">
        <v>4</v>
      </c>
      <c r="C217" s="33"/>
      <c r="D217" s="41" t="s">
        <v>202</v>
      </c>
      <c r="E217" s="33">
        <f ca="1">SUM(E214:E216)</f>
        <v>5830.7157241082541</v>
      </c>
      <c r="F217" s="33">
        <f t="shared" ref="F217:R217" ca="1" si="77">SUM(F214:F216)</f>
        <v>6364.8134987574113</v>
      </c>
      <c r="G217" s="33">
        <f t="shared" ca="1" si="77"/>
        <v>5510.3444744308263</v>
      </c>
      <c r="H217" s="33">
        <f t="shared" ca="1" si="77"/>
        <v>6046.2508805929374</v>
      </c>
      <c r="I217" s="33">
        <f t="shared" ca="1" si="77"/>
        <v>5578.4164076317275</v>
      </c>
      <c r="J217" s="33">
        <f t="shared" ca="1" si="77"/>
        <v>6115.994559100498</v>
      </c>
      <c r="K217" s="33">
        <f t="shared" ca="1" si="77"/>
        <v>5647.8415368845408</v>
      </c>
      <c r="L217" s="33">
        <f t="shared" ca="1" si="77"/>
        <v>6186.9783057599834</v>
      </c>
      <c r="M217" s="33">
        <f t="shared" ca="1" si="77"/>
        <v>5718.4033370783072</v>
      </c>
      <c r="N217" s="33">
        <f t="shared" ca="1" si="77"/>
        <v>6259.0052824654776</v>
      </c>
      <c r="O217" s="33">
        <f t="shared" ca="1" si="77"/>
        <v>5789.922771654702</v>
      </c>
      <c r="P217" s="33">
        <f t="shared" ca="1" si="77"/>
        <v>6331.9127662774108</v>
      </c>
      <c r="Q217" s="33">
        <f t="shared" ca="1" si="77"/>
        <v>5862.2518530247562</v>
      </c>
      <c r="R217" s="33">
        <f t="shared" ca="1" si="77"/>
        <v>6405.5662881101525</v>
      </c>
    </row>
    <row r="218" spans="2:18">
      <c r="B218" s="25">
        <v>4</v>
      </c>
      <c r="C218" s="42" t="s">
        <v>123</v>
      </c>
      <c r="D218" s="33" t="s">
        <v>161</v>
      </c>
      <c r="E218" s="33">
        <f ca="1">E213-E217</f>
        <v>13270.918756100607</v>
      </c>
      <c r="F218" s="33">
        <f t="shared" ref="F218:R218" ca="1" si="78">F213-F217</f>
        <v>12751.836033863994</v>
      </c>
      <c r="G218" s="33">
        <f t="shared" ca="1" si="78"/>
        <v>13621.629463860936</v>
      </c>
      <c r="H218" s="33">
        <f t="shared" ca="1" si="78"/>
        <v>13101.323740047288</v>
      </c>
      <c r="I218" s="33">
        <f t="shared" ca="1" si="78"/>
        <v>13585.005831615981</v>
      </c>
      <c r="J218" s="33">
        <f t="shared" ca="1" si="78"/>
        <v>13063.49620893224</v>
      </c>
      <c r="K218" s="33">
        <f t="shared" ca="1" si="78"/>
        <v>13547.915584169052</v>
      </c>
      <c r="L218" s="33">
        <f t="shared" ca="1" si="78"/>
        <v>13025.222514798663</v>
      </c>
      <c r="M218" s="33">
        <f t="shared" ca="1" si="78"/>
        <v>13510.400365436559</v>
      </c>
      <c r="N218" s="33">
        <f t="shared" ca="1" si="78"/>
        <v>12986.544372917626</v>
      </c>
      <c r="O218" s="33">
        <f t="shared" ca="1" si="78"/>
        <v>13472.501616731792</v>
      </c>
      <c r="P218" s="33">
        <f t="shared" ca="1" si="78"/>
        <v>12947.502459664705</v>
      </c>
      <c r="Q218" s="33">
        <f t="shared" ca="1" si="78"/>
        <v>13434.259072277213</v>
      </c>
      <c r="R218" s="33">
        <f t="shared" ca="1" si="78"/>
        <v>12908.135226672697</v>
      </c>
    </row>
    <row r="219" spans="2:18">
      <c r="B219" s="25">
        <v>4</v>
      </c>
      <c r="C219" s="33"/>
      <c r="D219" s="33"/>
    </row>
    <row r="220" spans="2:18">
      <c r="B220" s="25">
        <v>4</v>
      </c>
      <c r="C220" s="23" t="s">
        <v>97</v>
      </c>
    </row>
    <row r="221" spans="2:18">
      <c r="B221" s="25">
        <v>4</v>
      </c>
      <c r="D221" s="24" t="s">
        <v>139</v>
      </c>
      <c r="F221" s="24">
        <f ca="1">Assumptions!F184*Calcs!F207</f>
        <v>26.616650104207146</v>
      </c>
      <c r="G221" s="24">
        <f ca="1">Assumptions!G184*Calcs!G207</f>
        <v>26.582257624044999</v>
      </c>
      <c r="H221" s="24">
        <f ca="1">Assumptions!H184*Calcs!H207</f>
        <v>26.54901263089095</v>
      </c>
      <c r="I221" s="24">
        <f ca="1">Assumptions!I184*Calcs!I207</f>
        <v>26.516892599285509</v>
      </c>
      <c r="J221" s="24">
        <f ca="1">Assumptions!J184*Calcs!J207</f>
        <v>26.485875454670044</v>
      </c>
      <c r="K221" s="24">
        <f ca="1">Assumptions!K184*Calcs!K207</f>
        <v>26.455939564369068</v>
      </c>
      <c r="L221" s="24">
        <f ca="1">Assumptions!L184*Calcs!L207</f>
        <v>26.427063728752998</v>
      </c>
      <c r="M221" s="24">
        <f ca="1">Assumptions!M184*Calcs!M207</f>
        <v>26.399227172577568</v>
      </c>
      <c r="N221" s="24">
        <f ca="1">Assumptions!N184*Calcs!N207</f>
        <v>26.37240953649647</v>
      </c>
      <c r="O221" s="24">
        <f ca="1">Assumptions!O184*Calcs!O207</f>
        <v>26.346590868743796</v>
      </c>
      <c r="P221" s="24">
        <f ca="1">Assumptions!P184*Calcs!P207</f>
        <v>26.321751616982773</v>
      </c>
      <c r="Q221" s="24">
        <f ca="1">Assumptions!Q184*Calcs!Q207</f>
        <v>26.297872620317534</v>
      </c>
      <c r="R221" s="24">
        <f ca="1">Assumptions!R184*Calcs!R207</f>
        <v>26.274935101464692</v>
      </c>
    </row>
    <row r="222" spans="2:18">
      <c r="B222" s="25">
        <v>4</v>
      </c>
      <c r="D222" s="24" t="s">
        <v>86</v>
      </c>
      <c r="F222" s="24">
        <f ca="1">Assumptions!F179*Calcs!F224</f>
        <v>410.8562573103066</v>
      </c>
      <c r="G222" s="24">
        <f ca="1">Assumptions!G179*Calcs!G224</f>
        <v>411.23550924013148</v>
      </c>
      <c r="H222" s="24">
        <f ca="1">Assumptions!H179*Calcs!H224</f>
        <v>411.61511124866081</v>
      </c>
      <c r="I222" s="24">
        <f ca="1">Assumptions!I179*Calcs!I224</f>
        <v>411.99506365904426</v>
      </c>
      <c r="J222" s="24">
        <f ca="1">Assumptions!J179*Calcs!J224</f>
        <v>412.37536679472959</v>
      </c>
      <c r="K222" s="24">
        <f ca="1">Assumptions!K179*Calcs!K224</f>
        <v>412.7560209794633</v>
      </c>
      <c r="L222" s="24">
        <f ca="1">Assumptions!L179*Calcs!L224</f>
        <v>413.13702653729047</v>
      </c>
      <c r="M222" s="24">
        <f ca="1">Assumptions!M179*Calcs!M224</f>
        <v>413.51838379255571</v>
      </c>
      <c r="N222" s="24">
        <f ca="1">Assumptions!N179*Calcs!N224</f>
        <v>413.90009306990265</v>
      </c>
      <c r="O222" s="24">
        <f ca="1">Assumptions!O179*Calcs!O224</f>
        <v>414.28215469427494</v>
      </c>
      <c r="P222" s="24">
        <f ca="1">Assumptions!P179*Calcs!P224</f>
        <v>414.66456899091582</v>
      </c>
      <c r="Q222" s="24">
        <f ca="1">Assumptions!Q179*Calcs!Q224</f>
        <v>415.04733628536911</v>
      </c>
      <c r="R222" s="24">
        <f ca="1">Assumptions!R179*Calcs!R224</f>
        <v>415.43045690347867</v>
      </c>
    </row>
    <row r="223" spans="2:18">
      <c r="B223" s="25">
        <v>4</v>
      </c>
      <c r="D223" s="24" t="s">
        <v>102</v>
      </c>
      <c r="F223" s="24">
        <f ca="1">F224-SUM(F221:F222)</f>
        <v>436.68934218188326</v>
      </c>
      <c r="G223" s="24">
        <f t="shared" ref="G223:R223" ca="1" si="79">G224-SUM(G221:G222)</f>
        <v>437.15140173184801</v>
      </c>
      <c r="H223" s="24">
        <f t="shared" ca="1" si="79"/>
        <v>437.61270856440751</v>
      </c>
      <c r="I223" s="24">
        <f t="shared" ca="1" si="79"/>
        <v>438.073285569424</v>
      </c>
      <c r="J223" s="24">
        <f t="shared" ca="1" si="79"/>
        <v>438.53315518619524</v>
      </c>
      <c r="K223" s="24">
        <f t="shared" ca="1" si="79"/>
        <v>438.99233941247252</v>
      </c>
      <c r="L223" s="24">
        <f t="shared" ca="1" si="79"/>
        <v>439.450859813298</v>
      </c>
      <c r="M223" s="24">
        <f t="shared" ca="1" si="79"/>
        <v>439.9087375296661</v>
      </c>
      <c r="N223" s="24">
        <f t="shared" ca="1" si="79"/>
        <v>440.36599328701084</v>
      </c>
      <c r="O223" s="24">
        <f t="shared" ca="1" si="79"/>
        <v>440.82264740352372</v>
      </c>
      <c r="P223" s="24">
        <f t="shared" ca="1" si="79"/>
        <v>441.27871979830536</v>
      </c>
      <c r="Q223" s="24">
        <f t="shared" ca="1" si="79"/>
        <v>441.734229999354</v>
      </c>
      <c r="R223" s="24">
        <f t="shared" ca="1" si="79"/>
        <v>442.18919715139424</v>
      </c>
    </row>
    <row r="224" spans="2:18">
      <c r="B224" s="25">
        <v>4</v>
      </c>
      <c r="D224" s="24" t="s">
        <v>100</v>
      </c>
      <c r="F224" s="24">
        <f ca="1">'Weekly IS'!F177</f>
        <v>874.16224959639703</v>
      </c>
      <c r="G224" s="24">
        <f ca="1">'Weekly IS'!G177</f>
        <v>874.96916859602447</v>
      </c>
      <c r="H224" s="24">
        <f ca="1">'Weekly IS'!H177</f>
        <v>875.77683244395928</v>
      </c>
      <c r="I224" s="24">
        <f ca="1">'Weekly IS'!I177</f>
        <v>876.58524182775375</v>
      </c>
      <c r="J224" s="24">
        <f ca="1">'Weekly IS'!J177</f>
        <v>877.3943974355949</v>
      </c>
      <c r="K224" s="24">
        <f ca="1">'Weekly IS'!K177</f>
        <v>878.20429995630491</v>
      </c>
      <c r="L224" s="24">
        <f ca="1">'Weekly IS'!L177</f>
        <v>879.01495007934147</v>
      </c>
      <c r="M224" s="24">
        <f ca="1">'Weekly IS'!M177</f>
        <v>879.82634849479939</v>
      </c>
      <c r="N224" s="24">
        <f ca="1">'Weekly IS'!N177</f>
        <v>880.63849589340998</v>
      </c>
      <c r="O224" s="24">
        <f ca="1">'Weekly IS'!O177</f>
        <v>881.45139296654247</v>
      </c>
      <c r="P224" s="24">
        <f ca="1">'Weekly IS'!P177</f>
        <v>882.26504040620398</v>
      </c>
      <c r="Q224" s="24">
        <f ca="1">'Weekly IS'!Q177</f>
        <v>883.07943890504066</v>
      </c>
      <c r="R224" s="24">
        <f ca="1">'Weekly IS'!R177</f>
        <v>883.89458915633759</v>
      </c>
    </row>
    <row r="225" spans="2:18">
      <c r="B225" s="25">
        <v>4</v>
      </c>
    </row>
    <row r="226" spans="2:18">
      <c r="B226" s="25">
        <v>4</v>
      </c>
      <c r="C226" s="23" t="s">
        <v>98</v>
      </c>
    </row>
    <row r="227" spans="2:18">
      <c r="B227" s="25">
        <v>4</v>
      </c>
      <c r="D227" s="24" t="s">
        <v>139</v>
      </c>
      <c r="F227" s="24">
        <f ca="1">Assumptions!F185*Calcs!F207</f>
        <v>8.8722167014023814</v>
      </c>
      <c r="G227" s="24">
        <f ca="1">Assumptions!G185*Calcs!G207</f>
        <v>8.860752541348333</v>
      </c>
      <c r="H227" s="24">
        <f ca="1">Assumptions!H185*Calcs!H207</f>
        <v>8.8496708769636498</v>
      </c>
      <c r="I227" s="24">
        <f ca="1">Assumptions!I185*Calcs!I207</f>
        <v>8.8389641997618362</v>
      </c>
      <c r="J227" s="24">
        <f ca="1">Assumptions!J185*Calcs!J207</f>
        <v>8.8286251515566807</v>
      </c>
      <c r="K227" s="24">
        <f ca="1">Assumptions!K185*Calcs!K207</f>
        <v>8.8186465214563565</v>
      </c>
      <c r="L227" s="24">
        <f ca="1">Assumptions!L185*Calcs!L207</f>
        <v>8.809021242917666</v>
      </c>
      <c r="M227" s="24">
        <f ca="1">Assumptions!M185*Calcs!M207</f>
        <v>8.7997423908591887</v>
      </c>
      <c r="N227" s="24">
        <f ca="1">Assumptions!N185*Calcs!N207</f>
        <v>8.7908031788321566</v>
      </c>
      <c r="O227" s="24">
        <f ca="1">Assumptions!O185*Calcs!O207</f>
        <v>8.7821969562479314</v>
      </c>
      <c r="P227" s="24">
        <f ca="1">Assumptions!P185*Calcs!P207</f>
        <v>8.7739172056609238</v>
      </c>
      <c r="Q227" s="24">
        <f ca="1">Assumptions!Q185*Calcs!Q207</f>
        <v>8.7659575401058447</v>
      </c>
      <c r="R227" s="24">
        <f ca="1">Assumptions!R185*Calcs!R207</f>
        <v>8.75831170048823</v>
      </c>
    </row>
    <row r="228" spans="2:18">
      <c r="B228" s="25">
        <v>4</v>
      </c>
      <c r="D228" s="24" t="s">
        <v>86</v>
      </c>
      <c r="F228" s="24">
        <f ca="1">F229-F227</f>
        <v>90.715887682997277</v>
      </c>
      <c r="G228" s="24">
        <f t="shared" ref="G228:R228" ca="1" si="80">G229-G227</f>
        <v>90.819279324021537</v>
      </c>
      <c r="H228" s="24">
        <f t="shared" ca="1" si="80"/>
        <v>90.922373325512723</v>
      </c>
      <c r="I228" s="24">
        <f t="shared" ca="1" si="80"/>
        <v>91.025177274286051</v>
      </c>
      <c r="J228" s="24">
        <f t="shared" ca="1" si="80"/>
        <v>91.127698606928803</v>
      </c>
      <c r="K228" s="24">
        <f t="shared" ca="1" si="80"/>
        <v>91.229944612806207</v>
      </c>
      <c r="L228" s="24">
        <f t="shared" ca="1" si="80"/>
        <v>91.331922437007307</v>
      </c>
      <c r="M228" s="24">
        <f t="shared" ca="1" si="80"/>
        <v>91.433639083231867</v>
      </c>
      <c r="N228" s="24">
        <f t="shared" ca="1" si="80"/>
        <v>91.535101416619597</v>
      </c>
      <c r="O228" s="24">
        <f t="shared" ca="1" si="80"/>
        <v>91.636316166522732</v>
      </c>
      <c r="P228" s="24">
        <f t="shared" ca="1" si="80"/>
        <v>91.737289929223067</v>
      </c>
      <c r="Q228" s="24">
        <f t="shared" ca="1" si="80"/>
        <v>91.838029170594979</v>
      </c>
      <c r="R228" s="24">
        <f t="shared" ca="1" si="80"/>
        <v>91.938540228714771</v>
      </c>
    </row>
    <row r="229" spans="2:18">
      <c r="B229" s="25">
        <v>4</v>
      </c>
      <c r="D229" s="24" t="s">
        <v>99</v>
      </c>
      <c r="F229" s="24">
        <f ca="1">'Weekly IS'!F181</f>
        <v>99.588104384399657</v>
      </c>
      <c r="G229" s="24">
        <f ca="1">'Weekly IS'!G181</f>
        <v>99.68003186536987</v>
      </c>
      <c r="H229" s="24">
        <f ca="1">'Weekly IS'!H181</f>
        <v>99.772044202476366</v>
      </c>
      <c r="I229" s="24">
        <f ca="1">'Weekly IS'!I181</f>
        <v>99.864141474047884</v>
      </c>
      <c r="J229" s="24">
        <f ca="1">'Weekly IS'!J181</f>
        <v>99.956323758485482</v>
      </c>
      <c r="K229" s="24">
        <f ca="1">'Weekly IS'!K181</f>
        <v>100.04859113426257</v>
      </c>
      <c r="L229" s="24">
        <f ca="1">'Weekly IS'!L181</f>
        <v>100.14094367992497</v>
      </c>
      <c r="M229" s="24">
        <f ca="1">'Weekly IS'!M181</f>
        <v>100.23338147409106</v>
      </c>
      <c r="N229" s="24">
        <f ca="1">'Weekly IS'!N181</f>
        <v>100.32590459545176</v>
      </c>
      <c r="O229" s="24">
        <f ca="1">'Weekly IS'!O181</f>
        <v>100.41851312277066</v>
      </c>
      <c r="P229" s="24">
        <f ca="1">'Weekly IS'!P181</f>
        <v>100.51120713488399</v>
      </c>
      <c r="Q229" s="24">
        <f ca="1">'Weekly IS'!Q181</f>
        <v>100.60398671070082</v>
      </c>
      <c r="R229" s="24">
        <f ca="1">'Weekly IS'!R181</f>
        <v>100.69685192920301</v>
      </c>
    </row>
  </sheetData>
  <phoneticPr fontId="5" type="noConversion"/>
  <pageMargins left="0.75" right="0.75" top="1" bottom="1" header="0.5" footer="0.5"/>
  <pageSetup scale="70" fitToHeight="0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08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5" width="8.453125" style="24" customWidth="1"/>
    <col min="6" max="18" width="8.7265625" style="24" customWidth="1"/>
    <col min="19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8" ht="18" customHeight="1">
      <c r="A2" s="78" t="s">
        <v>124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8">
      <c r="A3" s="23" t="s">
        <v>1</v>
      </c>
    </row>
    <row r="4" spans="1:18">
      <c r="B4" s="25">
        <v>1</v>
      </c>
      <c r="C4" s="37" t="s">
        <v>21</v>
      </c>
      <c r="D4" s="55"/>
      <c r="E4" s="55"/>
      <c r="F4" s="55"/>
      <c r="G4" s="55"/>
      <c r="H4" s="55"/>
      <c r="I4" s="55"/>
      <c r="J4" s="55"/>
      <c r="K4" s="55"/>
      <c r="M4" s="55"/>
      <c r="N4" s="55"/>
    </row>
    <row r="5" spans="1:18">
      <c r="B5" s="25">
        <v>1</v>
      </c>
      <c r="C5" s="55"/>
      <c r="D5" s="62" t="s">
        <v>23</v>
      </c>
      <c r="E5" s="55"/>
      <c r="F5" s="55"/>
      <c r="G5" s="55"/>
      <c r="H5" s="55"/>
      <c r="I5" s="55"/>
      <c r="J5" s="55"/>
      <c r="K5" s="55"/>
      <c r="M5" s="55"/>
      <c r="N5" s="55"/>
    </row>
    <row r="6" spans="1:18">
      <c r="B6" s="25">
        <v>1</v>
      </c>
      <c r="C6" s="55"/>
      <c r="D6" s="55" t="s">
        <v>66</v>
      </c>
      <c r="E6" s="24">
        <f>'Weekly BS'!E17</f>
        <v>0</v>
      </c>
      <c r="F6" s="24">
        <f ca="1">'Weekly BS'!F17</f>
        <v>329.72567543424339</v>
      </c>
      <c r="G6" s="24">
        <f ca="1">'Weekly BS'!G17</f>
        <v>727.60651605730459</v>
      </c>
      <c r="H6" s="24">
        <f ca="1">'Weekly BS'!H17</f>
        <v>1605.8461511394034</v>
      </c>
      <c r="I6" s="24">
        <f ca="1">'Weekly BS'!I17</f>
        <v>1307.7826140522923</v>
      </c>
      <c r="J6" s="24">
        <f ca="1">'Weekly BS'!J17</f>
        <v>2124.8139816299176</v>
      </c>
      <c r="K6" s="24">
        <f ca="1">'Weekly BS'!K17</f>
        <v>1768.961542052838</v>
      </c>
      <c r="L6" s="24">
        <f ca="1">'Weekly BS'!L17</f>
        <v>2535.387387135057</v>
      </c>
      <c r="M6" s="24">
        <f ca="1">'Weekly BS'!M17</f>
        <v>2131.410970695385</v>
      </c>
      <c r="N6" s="24">
        <f ca="1">'Weekly BS'!N17</f>
        <v>2856.0364468889152</v>
      </c>
      <c r="O6" s="24">
        <f ca="1">'Weekly BS'!O17</f>
        <v>2411.9619008751406</v>
      </c>
      <c r="P6" s="24">
        <f ca="1">'Weekly BS'!P17</f>
        <v>3102.0981230848756</v>
      </c>
      <c r="Q6" s="24">
        <f ca="1">'Weekly BS'!Q17</f>
        <v>2624.5890923224879</v>
      </c>
      <c r="R6" s="24">
        <f ca="1">'Weekly BS'!R17</f>
        <v>3286.3056492914825</v>
      </c>
    </row>
    <row r="7" spans="1:18">
      <c r="B7" s="25">
        <v>1</v>
      </c>
      <c r="C7" s="55"/>
      <c r="D7" s="55" t="s">
        <v>67</v>
      </c>
      <c r="E7" s="74"/>
      <c r="F7" s="75">
        <f>Assumptions!F24</f>
        <v>1.5384615384615385E-3</v>
      </c>
      <c r="G7" s="75">
        <f>Assumptions!G24</f>
        <v>1.5384615384615385E-3</v>
      </c>
      <c r="H7" s="75">
        <f>Assumptions!H24</f>
        <v>1.5384615384615385E-3</v>
      </c>
      <c r="I7" s="75">
        <f>Assumptions!I24</f>
        <v>1.5384615384615385E-3</v>
      </c>
      <c r="J7" s="75">
        <f>Assumptions!J24</f>
        <v>1.5384615384615385E-3</v>
      </c>
      <c r="K7" s="75">
        <f>Assumptions!K24</f>
        <v>1.5384615384615385E-3</v>
      </c>
      <c r="L7" s="75">
        <f>Assumptions!L24</f>
        <v>1.5384615384615385E-3</v>
      </c>
      <c r="M7" s="75">
        <f>Assumptions!M24</f>
        <v>1.5384615384615385E-3</v>
      </c>
      <c r="N7" s="75">
        <f>Assumptions!N24</f>
        <v>1.5384615384615385E-3</v>
      </c>
      <c r="O7" s="75">
        <f>Assumptions!O24</f>
        <v>1.5384615384615385E-3</v>
      </c>
      <c r="P7" s="75">
        <f>Assumptions!P24</f>
        <v>1.5384615384615385E-3</v>
      </c>
      <c r="Q7" s="75">
        <f>Assumptions!Q24</f>
        <v>1.5384615384615385E-3</v>
      </c>
      <c r="R7" s="75">
        <f>Assumptions!R24</f>
        <v>1.5384615384615385E-3</v>
      </c>
    </row>
    <row r="8" spans="1:18">
      <c r="B8" s="25">
        <v>1</v>
      </c>
      <c r="C8" s="55"/>
      <c r="D8" s="55" t="s">
        <v>141</v>
      </c>
      <c r="E8" s="56"/>
      <c r="F8" s="24">
        <f ca="1">AVERAGE(E6:F6)*F7</f>
        <v>0.25363513494941797</v>
      </c>
      <c r="G8" s="24">
        <f t="shared" ref="G8:R8" ca="1" si="1">AVERAGE(F6:G6)*G7</f>
        <v>0.81333245499349849</v>
      </c>
      <c r="H8" s="24">
        <f t="shared" ca="1" si="1"/>
        <v>1.7949635901513137</v>
      </c>
      <c r="I8" s="24">
        <f t="shared" ca="1" si="1"/>
        <v>2.2412528963013041</v>
      </c>
      <c r="J8" s="24">
        <f t="shared" ca="1" si="1"/>
        <v>2.6404589197555461</v>
      </c>
      <c r="K8" s="24">
        <f t="shared" ca="1" si="1"/>
        <v>2.9952119412944276</v>
      </c>
      <c r="L8" s="24">
        <f t="shared" ca="1" si="1"/>
        <v>3.3110376378368422</v>
      </c>
      <c r="M8" s="24">
        <f t="shared" ca="1" si="1"/>
        <v>3.5898448906388016</v>
      </c>
      <c r="N8" s="24">
        <f t="shared" ca="1" si="1"/>
        <v>3.8364980135263851</v>
      </c>
      <c r="O8" s="24">
        <f t="shared" ca="1" si="1"/>
        <v>4.0523064213569659</v>
      </c>
      <c r="P8" s="24">
        <f t="shared" ca="1" si="1"/>
        <v>4.2415846338153971</v>
      </c>
      <c r="Q8" s="24">
        <f t="shared" ca="1" si="1"/>
        <v>4.4051440118518181</v>
      </c>
      <c r="R8" s="24">
        <f t="shared" ca="1" si="1"/>
        <v>4.5468421089338236</v>
      </c>
    </row>
    <row r="9" spans="1:18">
      <c r="B9" s="25">
        <v>1</v>
      </c>
      <c r="C9" s="55"/>
      <c r="D9" s="55"/>
      <c r="E9" s="56"/>
    </row>
    <row r="10" spans="1:18">
      <c r="B10" s="25">
        <v>1</v>
      </c>
      <c r="C10" s="55"/>
      <c r="D10" s="62" t="s">
        <v>22</v>
      </c>
      <c r="E10" s="56"/>
    </row>
    <row r="11" spans="1:18">
      <c r="B11" s="25">
        <v>1</v>
      </c>
      <c r="C11" s="55"/>
      <c r="D11" s="55" t="s">
        <v>63</v>
      </c>
      <c r="E11" s="56"/>
      <c r="F11" s="24">
        <f>E14</f>
        <v>0</v>
      </c>
      <c r="G11" s="24">
        <f t="shared" ref="G11:R11" si="2">F14</f>
        <v>200</v>
      </c>
      <c r="H11" s="24">
        <f t="shared" si="2"/>
        <v>200</v>
      </c>
      <c r="I11" s="24">
        <f t="shared" si="2"/>
        <v>200</v>
      </c>
      <c r="J11" s="24">
        <f t="shared" si="2"/>
        <v>200</v>
      </c>
      <c r="K11" s="24">
        <f t="shared" si="2"/>
        <v>200</v>
      </c>
      <c r="L11" s="24">
        <f t="shared" si="2"/>
        <v>200</v>
      </c>
      <c r="M11" s="24">
        <f t="shared" si="2"/>
        <v>200</v>
      </c>
      <c r="N11" s="24">
        <f t="shared" si="2"/>
        <v>200</v>
      </c>
      <c r="O11" s="24">
        <f t="shared" si="2"/>
        <v>200</v>
      </c>
      <c r="P11" s="24">
        <f t="shared" si="2"/>
        <v>200</v>
      </c>
      <c r="Q11" s="24">
        <f t="shared" si="2"/>
        <v>200</v>
      </c>
      <c r="R11" s="24">
        <f t="shared" si="2"/>
        <v>200</v>
      </c>
    </row>
    <row r="12" spans="1:18">
      <c r="B12" s="25">
        <v>1</v>
      </c>
      <c r="C12" s="55"/>
      <c r="D12" s="55" t="s">
        <v>61</v>
      </c>
      <c r="E12" s="56"/>
      <c r="F12" s="24">
        <f>Assumptions!F27</f>
        <v>200</v>
      </c>
      <c r="G12" s="24">
        <f>Assumptions!G27</f>
        <v>0</v>
      </c>
      <c r="H12" s="24">
        <f>Assumptions!H27</f>
        <v>0</v>
      </c>
      <c r="I12" s="24">
        <f>Assumptions!I27</f>
        <v>0</v>
      </c>
      <c r="J12" s="24">
        <f>Assumptions!J27</f>
        <v>0</v>
      </c>
      <c r="K12" s="24">
        <f>Assumptions!K27</f>
        <v>0</v>
      </c>
      <c r="L12" s="24">
        <f>Assumptions!L27</f>
        <v>0</v>
      </c>
      <c r="M12" s="24">
        <f>Assumptions!M27</f>
        <v>0</v>
      </c>
      <c r="N12" s="24">
        <f>Assumptions!N27</f>
        <v>0</v>
      </c>
      <c r="O12" s="24">
        <f>Assumptions!O27</f>
        <v>0</v>
      </c>
      <c r="P12" s="24">
        <f>Assumptions!P27</f>
        <v>0</v>
      </c>
      <c r="Q12" s="24">
        <f>Assumptions!Q27</f>
        <v>0</v>
      </c>
      <c r="R12" s="24">
        <f>Assumptions!R27</f>
        <v>0</v>
      </c>
    </row>
    <row r="13" spans="1:18">
      <c r="B13" s="25">
        <v>1</v>
      </c>
      <c r="C13" s="55"/>
      <c r="D13" s="55" t="s">
        <v>128</v>
      </c>
      <c r="E13" s="56"/>
      <c r="F13" s="24">
        <f>Assumptions!F28</f>
        <v>0</v>
      </c>
      <c r="G13" s="24">
        <f>Assumptions!G28</f>
        <v>0</v>
      </c>
      <c r="H13" s="24">
        <f>Assumptions!H28</f>
        <v>0</v>
      </c>
      <c r="I13" s="24">
        <f>Assumptions!I28</f>
        <v>0</v>
      </c>
      <c r="J13" s="24">
        <f>Assumptions!J28</f>
        <v>0</v>
      </c>
      <c r="K13" s="24">
        <f>Assumptions!K28</f>
        <v>0</v>
      </c>
      <c r="L13" s="24">
        <f>Assumptions!L28</f>
        <v>0</v>
      </c>
      <c r="M13" s="24">
        <f>Assumptions!M28</f>
        <v>0</v>
      </c>
      <c r="N13" s="24">
        <f>Assumptions!N28</f>
        <v>0</v>
      </c>
      <c r="O13" s="24">
        <f>Assumptions!O28</f>
        <v>0</v>
      </c>
      <c r="P13" s="24">
        <f>Assumptions!P28</f>
        <v>0</v>
      </c>
      <c r="Q13" s="24">
        <f>Assumptions!Q28</f>
        <v>0</v>
      </c>
      <c r="R13" s="24">
        <f>Assumptions!R28</f>
        <v>0</v>
      </c>
    </row>
    <row r="14" spans="1:18">
      <c r="B14" s="25">
        <v>1</v>
      </c>
      <c r="C14" s="55"/>
      <c r="D14" s="55" t="s">
        <v>62</v>
      </c>
      <c r="E14" s="76">
        <f>'Weekly BS'!E24</f>
        <v>0</v>
      </c>
      <c r="F14" s="24">
        <f>F11+F12-F13</f>
        <v>200</v>
      </c>
      <c r="G14" s="24">
        <f t="shared" ref="G14:R14" si="3">G11+G12-G13</f>
        <v>200</v>
      </c>
      <c r="H14" s="24">
        <f t="shared" si="3"/>
        <v>200</v>
      </c>
      <c r="I14" s="24">
        <f t="shared" si="3"/>
        <v>200</v>
      </c>
      <c r="J14" s="24">
        <f t="shared" si="3"/>
        <v>200</v>
      </c>
      <c r="K14" s="24">
        <f t="shared" si="3"/>
        <v>200</v>
      </c>
      <c r="L14" s="24">
        <f t="shared" si="3"/>
        <v>200</v>
      </c>
      <c r="M14" s="24">
        <f t="shared" si="3"/>
        <v>200</v>
      </c>
      <c r="N14" s="24">
        <f t="shared" si="3"/>
        <v>200</v>
      </c>
      <c r="O14" s="24">
        <f t="shared" si="3"/>
        <v>200</v>
      </c>
      <c r="P14" s="24">
        <f t="shared" si="3"/>
        <v>200</v>
      </c>
      <c r="Q14" s="24">
        <f t="shared" si="3"/>
        <v>200</v>
      </c>
      <c r="R14" s="24">
        <f t="shared" si="3"/>
        <v>200</v>
      </c>
    </row>
    <row r="15" spans="1:18">
      <c r="B15" s="25">
        <v>1</v>
      </c>
      <c r="C15" s="55"/>
      <c r="D15" s="55" t="s">
        <v>126</v>
      </c>
      <c r="E15" s="74"/>
      <c r="F15" s="28">
        <f>Assumptions!F25</f>
        <v>1.5384615384615385E-3</v>
      </c>
      <c r="G15" s="28">
        <f>Assumptions!G25</f>
        <v>1.5384615384615385E-3</v>
      </c>
      <c r="H15" s="28">
        <f>Assumptions!H25</f>
        <v>1.5384615384615385E-3</v>
      </c>
      <c r="I15" s="28">
        <f>Assumptions!I25</f>
        <v>1.5384615384615385E-3</v>
      </c>
      <c r="J15" s="28">
        <f>Assumptions!J25</f>
        <v>1.5384615384615385E-3</v>
      </c>
      <c r="K15" s="28">
        <f>Assumptions!K25</f>
        <v>1.5384615384615385E-3</v>
      </c>
      <c r="L15" s="28">
        <f>Assumptions!L25</f>
        <v>1.5384615384615385E-3</v>
      </c>
      <c r="M15" s="28">
        <f>Assumptions!M25</f>
        <v>1.5384615384615385E-3</v>
      </c>
      <c r="N15" s="28">
        <f>Assumptions!N25</f>
        <v>1.5384615384615385E-3</v>
      </c>
      <c r="O15" s="28">
        <f>Assumptions!O25</f>
        <v>1.5384615384615385E-3</v>
      </c>
      <c r="P15" s="28">
        <f>Assumptions!P25</f>
        <v>1.5384615384615385E-3</v>
      </c>
      <c r="Q15" s="28">
        <f>Assumptions!Q25</f>
        <v>1.5384615384615385E-3</v>
      </c>
      <c r="R15" s="28">
        <f>Assumptions!R25</f>
        <v>1.5384615384615385E-3</v>
      </c>
    </row>
    <row r="16" spans="1:18">
      <c r="B16" s="25">
        <v>1</v>
      </c>
      <c r="C16" s="55"/>
      <c r="D16" s="55" t="s">
        <v>141</v>
      </c>
      <c r="E16" s="56"/>
      <c r="F16" s="24">
        <f>AVERAGE(E14:F14)*F15</f>
        <v>0.15384615384615385</v>
      </c>
      <c r="G16" s="24">
        <f t="shared" ref="G16:R16" si="4">AVERAGE(F14:G14)*G15</f>
        <v>0.30769230769230771</v>
      </c>
      <c r="H16" s="24">
        <f t="shared" si="4"/>
        <v>0.30769230769230771</v>
      </c>
      <c r="I16" s="24">
        <f t="shared" si="4"/>
        <v>0.30769230769230771</v>
      </c>
      <c r="J16" s="24">
        <f t="shared" si="4"/>
        <v>0.30769230769230771</v>
      </c>
      <c r="K16" s="24">
        <f t="shared" si="4"/>
        <v>0.30769230769230771</v>
      </c>
      <c r="L16" s="24">
        <f t="shared" si="4"/>
        <v>0.30769230769230771</v>
      </c>
      <c r="M16" s="24">
        <f t="shared" si="4"/>
        <v>0.30769230769230771</v>
      </c>
      <c r="N16" s="24">
        <f t="shared" si="4"/>
        <v>0.30769230769230771</v>
      </c>
      <c r="O16" s="24">
        <f t="shared" si="4"/>
        <v>0.30769230769230771</v>
      </c>
      <c r="P16" s="24">
        <f t="shared" si="4"/>
        <v>0.30769230769230771</v>
      </c>
      <c r="Q16" s="24">
        <f t="shared" si="4"/>
        <v>0.30769230769230771</v>
      </c>
      <c r="R16" s="24">
        <f t="shared" si="4"/>
        <v>0.30769230769230771</v>
      </c>
    </row>
    <row r="17" spans="2:18">
      <c r="B17" s="25">
        <v>1</v>
      </c>
      <c r="C17" s="55"/>
      <c r="D17" s="55"/>
      <c r="E17" s="56"/>
    </row>
    <row r="18" spans="2:18">
      <c r="B18" s="25">
        <v>1</v>
      </c>
      <c r="C18" s="37" t="s">
        <v>127</v>
      </c>
      <c r="D18" s="55"/>
      <c r="E18" s="56"/>
    </row>
    <row r="19" spans="2:18">
      <c r="B19" s="25">
        <v>1</v>
      </c>
      <c r="C19" s="55"/>
      <c r="D19" s="62" t="s">
        <v>64</v>
      </c>
      <c r="E19" s="56"/>
    </row>
    <row r="20" spans="2:18">
      <c r="B20" s="25">
        <v>1</v>
      </c>
      <c r="C20" s="55"/>
      <c r="D20" s="55" t="s">
        <v>63</v>
      </c>
      <c r="E20" s="56"/>
      <c r="F20" s="24">
        <f>E23</f>
        <v>504</v>
      </c>
      <c r="G20" s="24">
        <f t="shared" ref="G20:R20" si="5">F23</f>
        <v>504</v>
      </c>
      <c r="H20" s="24">
        <f t="shared" si="5"/>
        <v>504</v>
      </c>
      <c r="I20" s="24">
        <f t="shared" si="5"/>
        <v>504</v>
      </c>
      <c r="J20" s="24">
        <f t="shared" si="5"/>
        <v>504</v>
      </c>
      <c r="K20" s="24">
        <f t="shared" si="5"/>
        <v>504</v>
      </c>
      <c r="L20" s="24">
        <f t="shared" si="5"/>
        <v>504</v>
      </c>
      <c r="M20" s="24">
        <f t="shared" si="5"/>
        <v>504</v>
      </c>
      <c r="N20" s="24">
        <f t="shared" si="5"/>
        <v>504</v>
      </c>
      <c r="O20" s="24">
        <f t="shared" si="5"/>
        <v>504</v>
      </c>
      <c r="P20" s="24">
        <f t="shared" si="5"/>
        <v>504</v>
      </c>
      <c r="Q20" s="24">
        <f t="shared" si="5"/>
        <v>504</v>
      </c>
      <c r="R20" s="24">
        <f t="shared" si="5"/>
        <v>504</v>
      </c>
    </row>
    <row r="21" spans="2:18">
      <c r="B21" s="25">
        <v>1</v>
      </c>
      <c r="C21" s="55"/>
      <c r="D21" s="55" t="s">
        <v>61</v>
      </c>
      <c r="E21" s="56"/>
      <c r="F21" s="24">
        <f>Assumptions!F29</f>
        <v>0</v>
      </c>
      <c r="G21" s="24">
        <f>Assumptions!G29</f>
        <v>0</v>
      </c>
      <c r="H21" s="24">
        <f>Assumptions!H29</f>
        <v>0</v>
      </c>
      <c r="I21" s="24">
        <f>Assumptions!I29</f>
        <v>0</v>
      </c>
      <c r="J21" s="24">
        <f>Assumptions!J29</f>
        <v>0</v>
      </c>
      <c r="K21" s="24">
        <f>Assumptions!K29</f>
        <v>0</v>
      </c>
      <c r="L21" s="24">
        <f>Assumptions!L29</f>
        <v>0</v>
      </c>
      <c r="M21" s="24">
        <f>Assumptions!M29</f>
        <v>0</v>
      </c>
      <c r="N21" s="24">
        <f>Assumptions!N29</f>
        <v>0</v>
      </c>
      <c r="O21" s="24">
        <f>Assumptions!O29</f>
        <v>0</v>
      </c>
      <c r="P21" s="24">
        <f>Assumptions!P29</f>
        <v>0</v>
      </c>
      <c r="Q21" s="24">
        <f>Assumptions!Q29</f>
        <v>0</v>
      </c>
      <c r="R21" s="24">
        <f>Assumptions!R29</f>
        <v>0</v>
      </c>
    </row>
    <row r="22" spans="2:18">
      <c r="B22" s="25">
        <v>1</v>
      </c>
      <c r="C22" s="55"/>
      <c r="D22" s="55" t="s">
        <v>128</v>
      </c>
      <c r="E22" s="56"/>
      <c r="F22" s="24">
        <f>Assumptions!F30</f>
        <v>0</v>
      </c>
      <c r="G22" s="24">
        <f>Assumptions!G30</f>
        <v>0</v>
      </c>
      <c r="H22" s="24">
        <f>Assumptions!H30</f>
        <v>0</v>
      </c>
      <c r="I22" s="24">
        <f>Assumptions!I30</f>
        <v>0</v>
      </c>
      <c r="J22" s="24">
        <f>Assumptions!J30</f>
        <v>0</v>
      </c>
      <c r="K22" s="24">
        <f>Assumptions!K30</f>
        <v>0</v>
      </c>
      <c r="L22" s="24">
        <f>Assumptions!L30</f>
        <v>0</v>
      </c>
      <c r="M22" s="24">
        <f>Assumptions!M30</f>
        <v>0</v>
      </c>
      <c r="N22" s="24">
        <f>Assumptions!N30</f>
        <v>0</v>
      </c>
      <c r="O22" s="24">
        <f>Assumptions!O30</f>
        <v>0</v>
      </c>
      <c r="P22" s="24">
        <f>Assumptions!P30</f>
        <v>0</v>
      </c>
      <c r="Q22" s="24">
        <f>Assumptions!Q30</f>
        <v>0</v>
      </c>
      <c r="R22" s="24">
        <f>Assumptions!R30</f>
        <v>0</v>
      </c>
    </row>
    <row r="23" spans="2:18">
      <c r="B23" s="25">
        <v>1</v>
      </c>
      <c r="C23" s="55"/>
      <c r="D23" s="55" t="s">
        <v>62</v>
      </c>
      <c r="E23" s="76">
        <f>'Weekly BS'!E25</f>
        <v>504</v>
      </c>
      <c r="F23" s="24">
        <f t="shared" ref="F23:R23" si="6">F20+F21-F22</f>
        <v>504</v>
      </c>
      <c r="G23" s="24">
        <f t="shared" si="6"/>
        <v>504</v>
      </c>
      <c r="H23" s="24">
        <f t="shared" si="6"/>
        <v>504</v>
      </c>
      <c r="I23" s="24">
        <f t="shared" si="6"/>
        <v>504</v>
      </c>
      <c r="J23" s="24">
        <f t="shared" si="6"/>
        <v>504</v>
      </c>
      <c r="K23" s="24">
        <f t="shared" si="6"/>
        <v>504</v>
      </c>
      <c r="L23" s="24">
        <f t="shared" si="6"/>
        <v>504</v>
      </c>
      <c r="M23" s="24">
        <f t="shared" si="6"/>
        <v>504</v>
      </c>
      <c r="N23" s="24">
        <f t="shared" si="6"/>
        <v>504</v>
      </c>
      <c r="O23" s="24">
        <f t="shared" si="6"/>
        <v>504</v>
      </c>
      <c r="P23" s="24">
        <f t="shared" si="6"/>
        <v>504</v>
      </c>
      <c r="Q23" s="24">
        <f t="shared" si="6"/>
        <v>504</v>
      </c>
      <c r="R23" s="24">
        <f t="shared" si="6"/>
        <v>504</v>
      </c>
    </row>
    <row r="24" spans="2:18">
      <c r="B24" s="25">
        <v>1</v>
      </c>
      <c r="C24" s="55"/>
      <c r="D24" s="55" t="s">
        <v>126</v>
      </c>
      <c r="E24" s="74"/>
      <c r="F24" s="28">
        <f>Assumptions!F26</f>
        <v>1.7307692307692306E-3</v>
      </c>
      <c r="G24" s="28">
        <f>Assumptions!G26</f>
        <v>1.7307692307692306E-3</v>
      </c>
      <c r="H24" s="28">
        <f>Assumptions!H26</f>
        <v>1.7307692307692306E-3</v>
      </c>
      <c r="I24" s="28">
        <f>Assumptions!I26</f>
        <v>1.7307692307692306E-3</v>
      </c>
      <c r="J24" s="28">
        <f>Assumptions!J26</f>
        <v>1.7307692307692306E-3</v>
      </c>
      <c r="K24" s="28">
        <f>Assumptions!K26</f>
        <v>1.7307692307692306E-3</v>
      </c>
      <c r="L24" s="28">
        <f>Assumptions!L26</f>
        <v>1.7307692307692306E-3</v>
      </c>
      <c r="M24" s="28">
        <f>Assumptions!M26</f>
        <v>1.7307692307692306E-3</v>
      </c>
      <c r="N24" s="28">
        <f>Assumptions!N26</f>
        <v>1.7307692307692306E-3</v>
      </c>
      <c r="O24" s="28">
        <f>Assumptions!O26</f>
        <v>1.7307692307692306E-3</v>
      </c>
      <c r="P24" s="28">
        <f>Assumptions!P26</f>
        <v>1.7307692307692306E-3</v>
      </c>
      <c r="Q24" s="28">
        <f>Assumptions!Q26</f>
        <v>1.7307692307692306E-3</v>
      </c>
      <c r="R24" s="28">
        <f>Assumptions!R26</f>
        <v>1.7307692307692306E-3</v>
      </c>
    </row>
    <row r="25" spans="2:18">
      <c r="B25" s="25">
        <v>1</v>
      </c>
      <c r="C25" s="55"/>
      <c r="D25" s="55" t="s">
        <v>141</v>
      </c>
      <c r="E25" s="56"/>
      <c r="F25" s="24">
        <f>AVERAGE(E23:F23)*F24</f>
        <v>0.87230769230769223</v>
      </c>
      <c r="G25" s="24">
        <f t="shared" ref="G25:R25" si="7">AVERAGE(F23:G23)*G24</f>
        <v>0.87230769230769223</v>
      </c>
      <c r="H25" s="24">
        <f t="shared" si="7"/>
        <v>0.87230769230769223</v>
      </c>
      <c r="I25" s="24">
        <f t="shared" si="7"/>
        <v>0.87230769230769223</v>
      </c>
      <c r="J25" s="24">
        <f t="shared" si="7"/>
        <v>0.87230769230769223</v>
      </c>
      <c r="K25" s="24">
        <f t="shared" si="7"/>
        <v>0.87230769230769223</v>
      </c>
      <c r="L25" s="24">
        <f t="shared" si="7"/>
        <v>0.87230769230769223</v>
      </c>
      <c r="M25" s="24">
        <f t="shared" si="7"/>
        <v>0.87230769230769223</v>
      </c>
      <c r="N25" s="24">
        <f t="shared" si="7"/>
        <v>0.87230769230769223</v>
      </c>
      <c r="O25" s="24">
        <f t="shared" si="7"/>
        <v>0.87230769230769223</v>
      </c>
      <c r="P25" s="24">
        <f t="shared" si="7"/>
        <v>0.87230769230769223</v>
      </c>
      <c r="Q25" s="24">
        <f t="shared" si="7"/>
        <v>0.87230769230769223</v>
      </c>
      <c r="R25" s="24">
        <f t="shared" si="7"/>
        <v>0.87230769230769223</v>
      </c>
    </row>
    <row r="26" spans="2:18">
      <c r="B26" s="25"/>
      <c r="C26" s="55"/>
      <c r="D26" s="55"/>
      <c r="E26" s="56"/>
    </row>
    <row r="27" spans="2:18">
      <c r="B27" s="25">
        <v>1</v>
      </c>
      <c r="C27" s="37" t="s">
        <v>129</v>
      </c>
      <c r="D27" s="55"/>
      <c r="E27" s="56"/>
    </row>
    <row r="28" spans="2:18">
      <c r="B28" s="25">
        <v>1</v>
      </c>
      <c r="C28" s="55"/>
      <c r="D28" s="55" t="s">
        <v>23</v>
      </c>
      <c r="E28" s="56"/>
      <c r="F28" s="24">
        <f t="shared" ref="F28:R28" ca="1" si="8">F6</f>
        <v>329.72567543424339</v>
      </c>
      <c r="G28" s="24">
        <f t="shared" ca="1" si="8"/>
        <v>727.60651605730459</v>
      </c>
      <c r="H28" s="24">
        <f t="shared" ca="1" si="8"/>
        <v>1605.8461511394034</v>
      </c>
      <c r="I28" s="24">
        <f t="shared" ca="1" si="8"/>
        <v>1307.7826140522923</v>
      </c>
      <c r="J28" s="24">
        <f t="shared" ca="1" si="8"/>
        <v>2124.8139816299176</v>
      </c>
      <c r="K28" s="24">
        <f t="shared" ca="1" si="8"/>
        <v>1768.961542052838</v>
      </c>
      <c r="L28" s="24">
        <f t="shared" ca="1" si="8"/>
        <v>2535.387387135057</v>
      </c>
      <c r="M28" s="24">
        <f t="shared" ca="1" si="8"/>
        <v>2131.410970695385</v>
      </c>
      <c r="N28" s="24">
        <f t="shared" ca="1" si="8"/>
        <v>2856.0364468889152</v>
      </c>
      <c r="O28" s="24">
        <f t="shared" ca="1" si="8"/>
        <v>2411.9619008751406</v>
      </c>
      <c r="P28" s="24">
        <f t="shared" ca="1" si="8"/>
        <v>3102.0981230848756</v>
      </c>
      <c r="Q28" s="24">
        <f t="shared" ca="1" si="8"/>
        <v>2624.5890923224879</v>
      </c>
      <c r="R28" s="24">
        <f t="shared" ca="1" si="8"/>
        <v>3286.3056492914825</v>
      </c>
    </row>
    <row r="29" spans="2:18">
      <c r="B29" s="25">
        <v>1</v>
      </c>
      <c r="C29" s="55"/>
      <c r="D29" s="55" t="s">
        <v>22</v>
      </c>
      <c r="E29" s="56"/>
      <c r="F29" s="24">
        <f t="shared" ref="F29:R29" si="9">F14</f>
        <v>200</v>
      </c>
      <c r="G29" s="24">
        <f t="shared" si="9"/>
        <v>200</v>
      </c>
      <c r="H29" s="24">
        <f t="shared" si="9"/>
        <v>200</v>
      </c>
      <c r="I29" s="24">
        <f t="shared" si="9"/>
        <v>200</v>
      </c>
      <c r="J29" s="24">
        <f t="shared" si="9"/>
        <v>200</v>
      </c>
      <c r="K29" s="24">
        <f t="shared" si="9"/>
        <v>200</v>
      </c>
      <c r="L29" s="24">
        <f t="shared" si="9"/>
        <v>200</v>
      </c>
      <c r="M29" s="24">
        <f t="shared" si="9"/>
        <v>200</v>
      </c>
      <c r="N29" s="24">
        <f t="shared" si="9"/>
        <v>200</v>
      </c>
      <c r="O29" s="24">
        <f t="shared" si="9"/>
        <v>200</v>
      </c>
      <c r="P29" s="24">
        <f t="shared" si="9"/>
        <v>200</v>
      </c>
      <c r="Q29" s="24">
        <f t="shared" si="9"/>
        <v>200</v>
      </c>
      <c r="R29" s="24">
        <f t="shared" si="9"/>
        <v>200</v>
      </c>
    </row>
    <row r="30" spans="2:18">
      <c r="B30" s="25">
        <v>1</v>
      </c>
      <c r="C30" s="55"/>
      <c r="D30" s="55" t="s">
        <v>24</v>
      </c>
      <c r="E30" s="56"/>
      <c r="F30" s="24">
        <f>F23</f>
        <v>504</v>
      </c>
      <c r="G30" s="24">
        <f t="shared" ref="G30:R30" si="10">G23</f>
        <v>504</v>
      </c>
      <c r="H30" s="24">
        <f t="shared" si="10"/>
        <v>504</v>
      </c>
      <c r="I30" s="24">
        <f t="shared" si="10"/>
        <v>504</v>
      </c>
      <c r="J30" s="24">
        <f t="shared" si="10"/>
        <v>504</v>
      </c>
      <c r="K30" s="24">
        <f t="shared" si="10"/>
        <v>504</v>
      </c>
      <c r="L30" s="24">
        <f t="shared" si="10"/>
        <v>504</v>
      </c>
      <c r="M30" s="24">
        <f t="shared" si="10"/>
        <v>504</v>
      </c>
      <c r="N30" s="24">
        <f t="shared" si="10"/>
        <v>504</v>
      </c>
      <c r="O30" s="24">
        <f t="shared" si="10"/>
        <v>504</v>
      </c>
      <c r="P30" s="24">
        <f t="shared" si="10"/>
        <v>504</v>
      </c>
      <c r="Q30" s="24">
        <f t="shared" si="10"/>
        <v>504</v>
      </c>
      <c r="R30" s="24">
        <f t="shared" si="10"/>
        <v>504</v>
      </c>
    </row>
    <row r="31" spans="2:18">
      <c r="B31" s="25">
        <v>1</v>
      </c>
      <c r="C31" s="55"/>
      <c r="D31" s="55" t="s">
        <v>130</v>
      </c>
      <c r="E31" s="56"/>
      <c r="F31" s="24">
        <f ca="1">SUM(F28:F30)</f>
        <v>1033.7256754342434</v>
      </c>
      <c r="G31" s="24">
        <f t="shared" ref="G31:R31" ca="1" si="11">SUM(G28:G30)</f>
        <v>1431.6065160573046</v>
      </c>
      <c r="H31" s="24">
        <f t="shared" ca="1" si="11"/>
        <v>2309.8461511394034</v>
      </c>
      <c r="I31" s="24">
        <f t="shared" ca="1" si="11"/>
        <v>2011.7826140522923</v>
      </c>
      <c r="J31" s="24">
        <f t="shared" ca="1" si="11"/>
        <v>2828.8139816299176</v>
      </c>
      <c r="K31" s="24">
        <f t="shared" ca="1" si="11"/>
        <v>2472.961542052838</v>
      </c>
      <c r="L31" s="24">
        <f t="shared" ca="1" si="11"/>
        <v>3239.387387135057</v>
      </c>
      <c r="M31" s="24">
        <f t="shared" ca="1" si="11"/>
        <v>2835.410970695385</v>
      </c>
      <c r="N31" s="24">
        <f t="shared" ca="1" si="11"/>
        <v>3560.0364468889152</v>
      </c>
      <c r="O31" s="24">
        <f t="shared" ca="1" si="11"/>
        <v>3115.9619008751406</v>
      </c>
      <c r="P31" s="24">
        <f t="shared" ca="1" si="11"/>
        <v>3806.0981230848756</v>
      </c>
      <c r="Q31" s="24">
        <f t="shared" ca="1" si="11"/>
        <v>3328.5890923224879</v>
      </c>
      <c r="R31" s="24">
        <f t="shared" ca="1" si="11"/>
        <v>3990.3056492914825</v>
      </c>
    </row>
    <row r="32" spans="2:18">
      <c r="B32" s="25">
        <v>1</v>
      </c>
      <c r="C32" s="55"/>
      <c r="D32" s="55" t="s">
        <v>131</v>
      </c>
      <c r="E32" s="56"/>
      <c r="F32" s="24">
        <f t="shared" ref="F32:R32" ca="1" si="12">SUM(F8,F16,F25)</f>
        <v>1.2797889811032641</v>
      </c>
      <c r="G32" s="24">
        <f t="shared" ca="1" si="12"/>
        <v>1.9933324549934985</v>
      </c>
      <c r="H32" s="24">
        <f t="shared" ca="1" si="12"/>
        <v>2.9749635901513134</v>
      </c>
      <c r="I32" s="24">
        <f t="shared" ca="1" si="12"/>
        <v>3.4212528963013042</v>
      </c>
      <c r="J32" s="24">
        <f t="shared" ca="1" si="12"/>
        <v>3.8204589197555459</v>
      </c>
      <c r="K32" s="24">
        <f t="shared" ca="1" si="12"/>
        <v>4.1752119412944273</v>
      </c>
      <c r="L32" s="24">
        <f t="shared" ca="1" si="12"/>
        <v>4.4910376378368424</v>
      </c>
      <c r="M32" s="24">
        <f t="shared" ca="1" si="12"/>
        <v>4.7698448906388018</v>
      </c>
      <c r="N32" s="24">
        <f t="shared" ca="1" si="12"/>
        <v>5.0164980135263848</v>
      </c>
      <c r="O32" s="24">
        <f t="shared" ca="1" si="12"/>
        <v>5.2323064213569657</v>
      </c>
      <c r="P32" s="24">
        <f t="shared" ca="1" si="12"/>
        <v>5.4215846338153968</v>
      </c>
      <c r="Q32" s="24">
        <f t="shared" ca="1" si="12"/>
        <v>5.5851440118518179</v>
      </c>
      <c r="R32" s="24">
        <f t="shared" ca="1" si="12"/>
        <v>5.7268421089338233</v>
      </c>
    </row>
    <row r="33" spans="2:18">
      <c r="B33" s="25">
        <v>1</v>
      </c>
      <c r="C33" s="55"/>
      <c r="D33" s="55"/>
      <c r="E33" s="56"/>
    </row>
    <row r="34" spans="2:18">
      <c r="B34" s="25">
        <v>1</v>
      </c>
      <c r="C34" s="37" t="s">
        <v>132</v>
      </c>
      <c r="D34" s="55"/>
      <c r="E34" s="56"/>
    </row>
    <row r="35" spans="2:18">
      <c r="B35" s="25">
        <v>1</v>
      </c>
      <c r="C35" s="55"/>
      <c r="D35" s="55" t="s">
        <v>58</v>
      </c>
      <c r="E35" s="76">
        <f>'Weekly BS'!E6</f>
        <v>55</v>
      </c>
      <c r="F35" s="76">
        <f ca="1">'Weekly BS'!F6</f>
        <v>0</v>
      </c>
      <c r="G35" s="76">
        <f ca="1">'Weekly BS'!G6</f>
        <v>0</v>
      </c>
      <c r="H35" s="76">
        <f ca="1">'Weekly BS'!H6</f>
        <v>0</v>
      </c>
      <c r="I35" s="76">
        <f ca="1">'Weekly BS'!I6</f>
        <v>0</v>
      </c>
      <c r="J35" s="76">
        <f ca="1">'Weekly BS'!J6</f>
        <v>0</v>
      </c>
      <c r="K35" s="76">
        <f ca="1">'Weekly BS'!K6</f>
        <v>0</v>
      </c>
      <c r="L35" s="76">
        <f ca="1">'Weekly BS'!L6</f>
        <v>0</v>
      </c>
      <c r="M35" s="76">
        <f ca="1">'Weekly BS'!M6</f>
        <v>0</v>
      </c>
      <c r="N35" s="76">
        <f ca="1">'Weekly BS'!N6</f>
        <v>0</v>
      </c>
      <c r="O35" s="76">
        <f ca="1">'Weekly BS'!O6</f>
        <v>0</v>
      </c>
      <c r="P35" s="76">
        <f ca="1">'Weekly BS'!P6</f>
        <v>0</v>
      </c>
      <c r="Q35" s="76">
        <f ca="1">'Weekly BS'!Q6</f>
        <v>0</v>
      </c>
      <c r="R35" s="76">
        <f ca="1">'Weekly BS'!R6</f>
        <v>0</v>
      </c>
    </row>
    <row r="36" spans="2:18">
      <c r="B36" s="25">
        <v>1</v>
      </c>
      <c r="C36" s="55"/>
      <c r="D36" s="55" t="s">
        <v>203</v>
      </c>
      <c r="E36" s="74"/>
      <c r="F36" s="75">
        <f>Assumptions!F23</f>
        <v>7.6923076923076923E-4</v>
      </c>
      <c r="G36" s="75">
        <f>Assumptions!G23</f>
        <v>7.6923076923076923E-4</v>
      </c>
      <c r="H36" s="75">
        <f>Assumptions!H23</f>
        <v>7.6923076923076923E-4</v>
      </c>
      <c r="I36" s="75">
        <f>Assumptions!I23</f>
        <v>7.6923076923076923E-4</v>
      </c>
      <c r="J36" s="75">
        <f>Assumptions!J23</f>
        <v>7.6923076923076923E-4</v>
      </c>
      <c r="K36" s="75">
        <f>Assumptions!K23</f>
        <v>7.6923076923076923E-4</v>
      </c>
      <c r="L36" s="75">
        <f>Assumptions!L23</f>
        <v>7.6923076923076923E-4</v>
      </c>
      <c r="M36" s="75">
        <f>Assumptions!M23</f>
        <v>7.6923076923076923E-4</v>
      </c>
      <c r="N36" s="75">
        <f>Assumptions!N23</f>
        <v>7.6923076923076923E-4</v>
      </c>
      <c r="O36" s="75">
        <f>Assumptions!O23</f>
        <v>7.6923076923076923E-4</v>
      </c>
      <c r="P36" s="75">
        <f>Assumptions!P23</f>
        <v>7.6923076923076923E-4</v>
      </c>
      <c r="Q36" s="75">
        <f>Assumptions!Q23</f>
        <v>7.6923076923076923E-4</v>
      </c>
      <c r="R36" s="75">
        <f>Assumptions!R23</f>
        <v>7.6923076923076923E-4</v>
      </c>
    </row>
    <row r="37" spans="2:18">
      <c r="B37" s="25">
        <v>1</v>
      </c>
      <c r="C37" s="55"/>
      <c r="D37" s="77" t="s">
        <v>68</v>
      </c>
      <c r="E37" s="56"/>
      <c r="F37" s="24">
        <f ca="1">AVERAGE(E35:F35)*F36</f>
        <v>2.1153846153846155E-2</v>
      </c>
      <c r="G37" s="24">
        <f t="shared" ref="G37:R37" ca="1" si="13">AVERAGE(F35:G35)*G36</f>
        <v>0</v>
      </c>
      <c r="H37" s="24">
        <f t="shared" ca="1" si="13"/>
        <v>0</v>
      </c>
      <c r="I37" s="24">
        <f t="shared" ca="1" si="13"/>
        <v>0</v>
      </c>
      <c r="J37" s="24">
        <f t="shared" ca="1" si="13"/>
        <v>0</v>
      </c>
      <c r="K37" s="24">
        <f t="shared" ca="1" si="13"/>
        <v>0</v>
      </c>
      <c r="L37" s="24">
        <f t="shared" ca="1" si="13"/>
        <v>0</v>
      </c>
      <c r="M37" s="24">
        <f t="shared" ca="1" si="13"/>
        <v>0</v>
      </c>
      <c r="N37" s="24">
        <f t="shared" ca="1" si="13"/>
        <v>0</v>
      </c>
      <c r="O37" s="24">
        <f t="shared" ca="1" si="13"/>
        <v>0</v>
      </c>
      <c r="P37" s="24">
        <f t="shared" ca="1" si="13"/>
        <v>0</v>
      </c>
      <c r="Q37" s="24">
        <f t="shared" ca="1" si="13"/>
        <v>0</v>
      </c>
      <c r="R37" s="24">
        <f t="shared" ca="1" si="13"/>
        <v>0</v>
      </c>
    </row>
    <row r="38" spans="2:18" hidden="1">
      <c r="C38" s="55"/>
      <c r="D38" s="77"/>
      <c r="E38" s="56"/>
    </row>
    <row r="39" spans="2:18" hidden="1">
      <c r="C39" s="55"/>
      <c r="D39" s="77"/>
      <c r="E39" s="56"/>
    </row>
    <row r="40" spans="2:18" hidden="1">
      <c r="C40" s="55"/>
      <c r="D40" s="77"/>
      <c r="E40" s="56"/>
    </row>
    <row r="41" spans="2:18" hidden="1">
      <c r="C41" s="55"/>
      <c r="D41" s="77"/>
      <c r="E41" s="56"/>
    </row>
    <row r="42" spans="2:18" hidden="1">
      <c r="C42" s="55"/>
      <c r="D42" s="77"/>
      <c r="E42" s="56"/>
    </row>
    <row r="43" spans="2:18" hidden="1">
      <c r="C43" s="55"/>
      <c r="D43" s="77"/>
      <c r="E43" s="56"/>
    </row>
    <row r="44" spans="2:18" hidden="1">
      <c r="C44" s="55"/>
      <c r="D44" s="77"/>
      <c r="E44" s="56"/>
    </row>
    <row r="45" spans="2:18" hidden="1">
      <c r="C45" s="55"/>
      <c r="D45" s="77"/>
      <c r="E45" s="56"/>
    </row>
    <row r="46" spans="2:18" hidden="1">
      <c r="C46" s="55"/>
      <c r="D46" s="77"/>
      <c r="E46" s="56"/>
    </row>
    <row r="47" spans="2:18" hidden="1">
      <c r="C47" s="55"/>
      <c r="D47" s="77"/>
      <c r="E47" s="56"/>
    </row>
    <row r="48" spans="2:18" hidden="1">
      <c r="C48" s="55"/>
      <c r="D48" s="77"/>
      <c r="E48" s="56"/>
    </row>
    <row r="49" spans="1:18" hidden="1">
      <c r="C49" s="55"/>
      <c r="D49" s="77"/>
      <c r="E49" s="56"/>
    </row>
    <row r="50" spans="1:18" hidden="1">
      <c r="C50" s="55"/>
      <c r="D50" s="77"/>
      <c r="E50" s="56"/>
    </row>
    <row r="51" spans="1:18" hidden="1">
      <c r="C51" s="55"/>
      <c r="D51" s="77"/>
      <c r="E51" s="56"/>
    </row>
    <row r="52" spans="1:18" hidden="1">
      <c r="C52" s="55"/>
      <c r="D52" s="77"/>
      <c r="E52" s="56"/>
    </row>
    <row r="53" spans="1:18" hidden="1">
      <c r="C53" s="55"/>
      <c r="D53" s="77"/>
      <c r="E53" s="56"/>
    </row>
    <row r="54" spans="1:18" hidden="1">
      <c r="C54" s="55"/>
      <c r="D54" s="77"/>
      <c r="E54" s="56"/>
    </row>
    <row r="55" spans="1:18" hidden="1">
      <c r="C55" s="55"/>
      <c r="D55" s="77"/>
      <c r="E55" s="56"/>
    </row>
    <row r="56" spans="1:18" hidden="1">
      <c r="C56" s="55"/>
      <c r="D56" s="77"/>
      <c r="E56" s="56"/>
    </row>
    <row r="57" spans="1:18" hidden="1">
      <c r="C57" s="55"/>
      <c r="D57" s="77"/>
      <c r="E57" s="56"/>
    </row>
    <row r="60" spans="1:18">
      <c r="A60" s="23" t="s">
        <v>2</v>
      </c>
    </row>
    <row r="61" spans="1:18">
      <c r="B61" s="25">
        <v>2</v>
      </c>
      <c r="C61" s="37" t="s">
        <v>21</v>
      </c>
      <c r="D61" s="55"/>
      <c r="E61" s="55"/>
      <c r="F61" s="55"/>
      <c r="G61" s="55"/>
      <c r="H61" s="55"/>
      <c r="I61" s="55"/>
      <c r="J61" s="55"/>
      <c r="K61" s="55"/>
      <c r="M61" s="55"/>
      <c r="N61" s="55"/>
    </row>
    <row r="62" spans="1:18">
      <c r="B62" s="25">
        <v>2</v>
      </c>
      <c r="C62" s="55"/>
      <c r="D62" s="62" t="s">
        <v>23</v>
      </c>
      <c r="E62" s="55"/>
      <c r="F62" s="55"/>
      <c r="G62" s="55"/>
      <c r="H62" s="55"/>
      <c r="I62" s="55"/>
      <c r="J62" s="55"/>
      <c r="K62" s="55"/>
      <c r="M62" s="55"/>
      <c r="N62" s="55"/>
    </row>
    <row r="63" spans="1:18">
      <c r="B63" s="25">
        <v>2</v>
      </c>
      <c r="C63" s="55"/>
      <c r="D63" s="55" t="s">
        <v>66</v>
      </c>
      <c r="E63" s="24">
        <f ca="1">'Weekly BS'!E74</f>
        <v>3286.3056492914825</v>
      </c>
      <c r="F63" s="24">
        <f ca="1">'Weekly BS'!F74</f>
        <v>2780.8878523886337</v>
      </c>
      <c r="G63" s="24">
        <f ca="1">'Weekly BS'!G74</f>
        <v>3610.1476746690068</v>
      </c>
      <c r="H63" s="24">
        <f ca="1">'Weekly BS'!H74</f>
        <v>3084.1406742159343</v>
      </c>
      <c r="I63" s="24">
        <f ca="1">'Weekly BS'!I74</f>
        <v>3628.2478577243392</v>
      </c>
      <c r="J63" s="24">
        <f ca="1">'Weekly BS'!J74</f>
        <v>3085.0517091952815</v>
      </c>
      <c r="K63" s="24">
        <f ca="1">'Weekly BS'!K74</f>
        <v>3615.0196569225272</v>
      </c>
      <c r="L63" s="24">
        <f ca="1">'Weekly BS'!L74</f>
        <v>3057.4531749772568</v>
      </c>
      <c r="M63" s="24">
        <f ca="1">'Weekly BS'!M74</f>
        <v>3575.8460088120951</v>
      </c>
      <c r="N63" s="24">
        <f ca="1">'Weekly BS'!N74</f>
        <v>3006.2458226628705</v>
      </c>
      <c r="O63" s="24">
        <f ca="1">'Weekly BS'!O74</f>
        <v>3515.1886716118997</v>
      </c>
      <c r="P63" s="24">
        <f ca="1">'Weekly BS'!P74</f>
        <v>2935.4914321632004</v>
      </c>
      <c r="Q63" s="24">
        <f ca="1">'Weekly BS'!Q74</f>
        <v>3436.7453133181516</v>
      </c>
      <c r="R63" s="24">
        <f ca="1">'Weekly BS'!R74</f>
        <v>2848.5559117463963</v>
      </c>
    </row>
    <row r="64" spans="1:18">
      <c r="B64" s="25">
        <v>2</v>
      </c>
      <c r="C64" s="55"/>
      <c r="D64" s="55" t="s">
        <v>67</v>
      </c>
      <c r="E64" s="74"/>
      <c r="F64" s="75">
        <f>Assumptions!F81</f>
        <v>1.5384615384615385E-3</v>
      </c>
      <c r="G64" s="75">
        <f>Assumptions!G81</f>
        <v>1.5384615384615385E-3</v>
      </c>
      <c r="H64" s="75">
        <f>Assumptions!H81</f>
        <v>1.5384615384615385E-3</v>
      </c>
      <c r="I64" s="75">
        <f>Assumptions!I81</f>
        <v>1.5384615384615385E-3</v>
      </c>
      <c r="J64" s="75">
        <f>Assumptions!J81</f>
        <v>1.5384615384615385E-3</v>
      </c>
      <c r="K64" s="75">
        <f>Assumptions!K81</f>
        <v>1.5384615384615385E-3</v>
      </c>
      <c r="L64" s="75">
        <f>Assumptions!L81</f>
        <v>1.5384615384615385E-3</v>
      </c>
      <c r="M64" s="75">
        <f>Assumptions!M81</f>
        <v>1.5384615384615385E-3</v>
      </c>
      <c r="N64" s="75">
        <f>Assumptions!N81</f>
        <v>1.5384615384615385E-3</v>
      </c>
      <c r="O64" s="75">
        <f>Assumptions!O81</f>
        <v>1.5384615384615385E-3</v>
      </c>
      <c r="P64" s="75">
        <f>Assumptions!P81</f>
        <v>1.5384615384615385E-3</v>
      </c>
      <c r="Q64" s="75">
        <f>Assumptions!Q81</f>
        <v>1.5384615384615385E-3</v>
      </c>
      <c r="R64" s="75">
        <f>Assumptions!R81</f>
        <v>1.5384615384615385E-3</v>
      </c>
    </row>
    <row r="65" spans="2:18">
      <c r="B65" s="25">
        <v>2</v>
      </c>
      <c r="C65" s="55"/>
      <c r="D65" s="55" t="s">
        <v>141</v>
      </c>
      <c r="E65" s="56"/>
      <c r="F65" s="24">
        <f t="shared" ref="F65:R65" ca="1" si="14">AVERAGE(E63:F63)*F64</f>
        <v>4.6670719243693206</v>
      </c>
      <c r="G65" s="24">
        <f t="shared" ca="1" si="14"/>
        <v>4.916181174659723</v>
      </c>
      <c r="H65" s="24">
        <f t="shared" ca="1" si="14"/>
        <v>5.1494525760653396</v>
      </c>
      <c r="I65" s="24">
        <f t="shared" ca="1" si="14"/>
        <v>5.1633757938002107</v>
      </c>
      <c r="J65" s="24">
        <f t="shared" ca="1" si="14"/>
        <v>5.16407658993817</v>
      </c>
      <c r="K65" s="24">
        <f t="shared" ca="1" si="14"/>
        <v>5.1539010508598526</v>
      </c>
      <c r="L65" s="24">
        <f t="shared" ca="1" si="14"/>
        <v>5.13267140915368</v>
      </c>
      <c r="M65" s="24">
        <f t="shared" ca="1" si="14"/>
        <v>5.1025378336841163</v>
      </c>
      <c r="N65" s="24">
        <f t="shared" ca="1" si="14"/>
        <v>5.0631475626730502</v>
      </c>
      <c r="O65" s="24">
        <f t="shared" ca="1" si="14"/>
        <v>5.0164880725190537</v>
      </c>
      <c r="P65" s="24">
        <f t="shared" ca="1" si="14"/>
        <v>4.9620616182885389</v>
      </c>
      <c r="Q65" s="24">
        <f t="shared" ca="1" si="14"/>
        <v>4.9017205734471938</v>
      </c>
      <c r="R65" s="24">
        <f t="shared" ca="1" si="14"/>
        <v>4.8348470962034984</v>
      </c>
    </row>
    <row r="66" spans="2:18">
      <c r="B66" s="25">
        <v>2</v>
      </c>
      <c r="C66" s="55"/>
      <c r="D66" s="55"/>
      <c r="E66" s="56"/>
    </row>
    <row r="67" spans="2:18">
      <c r="B67" s="25">
        <v>2</v>
      </c>
      <c r="C67" s="55"/>
      <c r="D67" s="62" t="s">
        <v>22</v>
      </c>
      <c r="E67" s="56"/>
    </row>
    <row r="68" spans="2:18">
      <c r="B68" s="25">
        <v>2</v>
      </c>
      <c r="C68" s="55"/>
      <c r="D68" s="55" t="s">
        <v>63</v>
      </c>
      <c r="E68" s="56"/>
      <c r="F68" s="24">
        <f>E71</f>
        <v>200</v>
      </c>
      <c r="G68" s="24">
        <f t="shared" ref="G68:R68" si="15">F71</f>
        <v>200</v>
      </c>
      <c r="H68" s="24">
        <f t="shared" si="15"/>
        <v>200</v>
      </c>
      <c r="I68" s="24">
        <f t="shared" si="15"/>
        <v>200</v>
      </c>
      <c r="J68" s="24">
        <f t="shared" si="15"/>
        <v>200</v>
      </c>
      <c r="K68" s="24">
        <f t="shared" si="15"/>
        <v>200</v>
      </c>
      <c r="L68" s="24">
        <f t="shared" si="15"/>
        <v>200</v>
      </c>
      <c r="M68" s="24">
        <f t="shared" si="15"/>
        <v>200</v>
      </c>
      <c r="N68" s="24">
        <f t="shared" si="15"/>
        <v>200</v>
      </c>
      <c r="O68" s="24">
        <f t="shared" si="15"/>
        <v>200</v>
      </c>
      <c r="P68" s="24">
        <f t="shared" si="15"/>
        <v>200</v>
      </c>
      <c r="Q68" s="24">
        <f t="shared" si="15"/>
        <v>200</v>
      </c>
      <c r="R68" s="24">
        <f t="shared" si="15"/>
        <v>200</v>
      </c>
    </row>
    <row r="69" spans="2:18">
      <c r="B69" s="25">
        <v>2</v>
      </c>
      <c r="C69" s="55"/>
      <c r="D69" s="55" t="s">
        <v>61</v>
      </c>
      <c r="E69" s="56"/>
      <c r="F69" s="24">
        <f>Assumptions!F84</f>
        <v>0</v>
      </c>
      <c r="G69" s="24">
        <f>Assumptions!G84</f>
        <v>0</v>
      </c>
      <c r="H69" s="24">
        <f>Assumptions!H84</f>
        <v>0</v>
      </c>
      <c r="I69" s="24">
        <f>Assumptions!I84</f>
        <v>0</v>
      </c>
      <c r="J69" s="24">
        <f>Assumptions!J84</f>
        <v>0</v>
      </c>
      <c r="K69" s="24">
        <f>Assumptions!K84</f>
        <v>0</v>
      </c>
      <c r="L69" s="24">
        <f>Assumptions!L84</f>
        <v>0</v>
      </c>
      <c r="M69" s="24">
        <f>Assumptions!M84</f>
        <v>0</v>
      </c>
      <c r="N69" s="24">
        <f>Assumptions!N84</f>
        <v>0</v>
      </c>
      <c r="O69" s="24">
        <f>Assumptions!O84</f>
        <v>0</v>
      </c>
      <c r="P69" s="24">
        <f>Assumptions!P84</f>
        <v>0</v>
      </c>
      <c r="Q69" s="24">
        <f>Assumptions!Q84</f>
        <v>0</v>
      </c>
      <c r="R69" s="24">
        <f>Assumptions!R84</f>
        <v>0</v>
      </c>
    </row>
    <row r="70" spans="2:18">
      <c r="B70" s="25">
        <v>2</v>
      </c>
      <c r="C70" s="55"/>
      <c r="D70" s="55" t="s">
        <v>128</v>
      </c>
      <c r="E70" s="56"/>
      <c r="F70" s="24">
        <f>Assumptions!F85</f>
        <v>0</v>
      </c>
      <c r="G70" s="24">
        <f>Assumptions!G85</f>
        <v>0</v>
      </c>
      <c r="H70" s="24">
        <f>Assumptions!H85</f>
        <v>0</v>
      </c>
      <c r="I70" s="24">
        <f>Assumptions!I85</f>
        <v>0</v>
      </c>
      <c r="J70" s="24">
        <f>Assumptions!J85</f>
        <v>0</v>
      </c>
      <c r="K70" s="24">
        <f>Assumptions!K85</f>
        <v>0</v>
      </c>
      <c r="L70" s="24">
        <f>Assumptions!L85</f>
        <v>0</v>
      </c>
      <c r="M70" s="24">
        <f>Assumptions!M85</f>
        <v>0</v>
      </c>
      <c r="N70" s="24">
        <f>Assumptions!N85</f>
        <v>0</v>
      </c>
      <c r="O70" s="24">
        <f>Assumptions!O85</f>
        <v>0</v>
      </c>
      <c r="P70" s="24">
        <f>Assumptions!P85</f>
        <v>0</v>
      </c>
      <c r="Q70" s="24">
        <f>Assumptions!Q85</f>
        <v>0</v>
      </c>
      <c r="R70" s="24">
        <f>Assumptions!R85</f>
        <v>0</v>
      </c>
    </row>
    <row r="71" spans="2:18">
      <c r="B71" s="25">
        <v>2</v>
      </c>
      <c r="C71" s="55"/>
      <c r="D71" s="55" t="s">
        <v>62</v>
      </c>
      <c r="E71" s="76">
        <f>'Weekly BS'!E81</f>
        <v>200</v>
      </c>
      <c r="F71" s="24">
        <f t="shared" ref="F71:R71" si="16">F68+F69-F70</f>
        <v>200</v>
      </c>
      <c r="G71" s="24">
        <f t="shared" si="16"/>
        <v>200</v>
      </c>
      <c r="H71" s="24">
        <f t="shared" si="16"/>
        <v>200</v>
      </c>
      <c r="I71" s="24">
        <f t="shared" si="16"/>
        <v>200</v>
      </c>
      <c r="J71" s="24">
        <f t="shared" si="16"/>
        <v>200</v>
      </c>
      <c r="K71" s="24">
        <f t="shared" si="16"/>
        <v>200</v>
      </c>
      <c r="L71" s="24">
        <f t="shared" si="16"/>
        <v>200</v>
      </c>
      <c r="M71" s="24">
        <f t="shared" si="16"/>
        <v>200</v>
      </c>
      <c r="N71" s="24">
        <f t="shared" si="16"/>
        <v>200</v>
      </c>
      <c r="O71" s="24">
        <f t="shared" si="16"/>
        <v>200</v>
      </c>
      <c r="P71" s="24">
        <f t="shared" si="16"/>
        <v>200</v>
      </c>
      <c r="Q71" s="24">
        <f t="shared" si="16"/>
        <v>200</v>
      </c>
      <c r="R71" s="24">
        <f t="shared" si="16"/>
        <v>200</v>
      </c>
    </row>
    <row r="72" spans="2:18">
      <c r="B72" s="25">
        <v>2</v>
      </c>
      <c r="C72" s="55"/>
      <c r="D72" s="55" t="s">
        <v>126</v>
      </c>
      <c r="E72" s="74"/>
      <c r="F72" s="28">
        <f>Assumptions!F82</f>
        <v>1.5384615384615385E-3</v>
      </c>
      <c r="G72" s="28">
        <f>Assumptions!G82</f>
        <v>1.5384615384615385E-3</v>
      </c>
      <c r="H72" s="28">
        <f>Assumptions!H82</f>
        <v>1.5384615384615385E-3</v>
      </c>
      <c r="I72" s="28">
        <f>Assumptions!I82</f>
        <v>1.5384615384615385E-3</v>
      </c>
      <c r="J72" s="28">
        <f>Assumptions!J82</f>
        <v>1.5384615384615385E-3</v>
      </c>
      <c r="K72" s="28">
        <f>Assumptions!K82</f>
        <v>1.5384615384615385E-3</v>
      </c>
      <c r="L72" s="28">
        <f>Assumptions!L82</f>
        <v>1.5384615384615385E-3</v>
      </c>
      <c r="M72" s="28">
        <f>Assumptions!M82</f>
        <v>1.5384615384615385E-3</v>
      </c>
      <c r="N72" s="28">
        <f>Assumptions!N82</f>
        <v>1.5384615384615385E-3</v>
      </c>
      <c r="O72" s="28">
        <f>Assumptions!O82</f>
        <v>1.5384615384615385E-3</v>
      </c>
      <c r="P72" s="28">
        <f>Assumptions!P82</f>
        <v>1.5384615384615385E-3</v>
      </c>
      <c r="Q72" s="28">
        <f>Assumptions!Q82</f>
        <v>1.5384615384615385E-3</v>
      </c>
      <c r="R72" s="28">
        <f>Assumptions!R82</f>
        <v>1.5384615384615385E-3</v>
      </c>
    </row>
    <row r="73" spans="2:18">
      <c r="B73" s="25">
        <v>2</v>
      </c>
      <c r="C73" s="55"/>
      <c r="D73" s="55" t="s">
        <v>141</v>
      </c>
      <c r="E73" s="56"/>
      <c r="F73" s="24">
        <f t="shared" ref="F73:R73" si="17">AVERAGE(E71:F71)*F72</f>
        <v>0.30769230769230771</v>
      </c>
      <c r="G73" s="24">
        <f t="shared" si="17"/>
        <v>0.30769230769230771</v>
      </c>
      <c r="H73" s="24">
        <f t="shared" si="17"/>
        <v>0.30769230769230771</v>
      </c>
      <c r="I73" s="24">
        <f t="shared" si="17"/>
        <v>0.30769230769230771</v>
      </c>
      <c r="J73" s="24">
        <f t="shared" si="17"/>
        <v>0.30769230769230771</v>
      </c>
      <c r="K73" s="24">
        <f t="shared" si="17"/>
        <v>0.30769230769230771</v>
      </c>
      <c r="L73" s="24">
        <f t="shared" si="17"/>
        <v>0.30769230769230771</v>
      </c>
      <c r="M73" s="24">
        <f t="shared" si="17"/>
        <v>0.30769230769230771</v>
      </c>
      <c r="N73" s="24">
        <f t="shared" si="17"/>
        <v>0.30769230769230771</v>
      </c>
      <c r="O73" s="24">
        <f t="shared" si="17"/>
        <v>0.30769230769230771</v>
      </c>
      <c r="P73" s="24">
        <f t="shared" si="17"/>
        <v>0.30769230769230771</v>
      </c>
      <c r="Q73" s="24">
        <f t="shared" si="17"/>
        <v>0.30769230769230771</v>
      </c>
      <c r="R73" s="24">
        <f t="shared" si="17"/>
        <v>0.30769230769230771</v>
      </c>
    </row>
    <row r="74" spans="2:18">
      <c r="B74" s="25">
        <v>2</v>
      </c>
      <c r="C74" s="55"/>
      <c r="D74" s="55"/>
      <c r="E74" s="56"/>
    </row>
    <row r="75" spans="2:18">
      <c r="B75" s="25">
        <v>2</v>
      </c>
      <c r="C75" s="37" t="s">
        <v>127</v>
      </c>
      <c r="D75" s="55"/>
      <c r="E75" s="56"/>
    </row>
    <row r="76" spans="2:18">
      <c r="B76" s="25">
        <v>2</v>
      </c>
      <c r="C76" s="55"/>
      <c r="D76" s="62" t="s">
        <v>64</v>
      </c>
      <c r="E76" s="56"/>
    </row>
    <row r="77" spans="2:18">
      <c r="B77" s="25">
        <v>2</v>
      </c>
      <c r="C77" s="55"/>
      <c r="D77" s="55" t="s">
        <v>63</v>
      </c>
      <c r="E77" s="56"/>
      <c r="F77" s="24">
        <f>E80</f>
        <v>504</v>
      </c>
      <c r="G77" s="24">
        <f t="shared" ref="G77:R77" si="18">F80</f>
        <v>504</v>
      </c>
      <c r="H77" s="24">
        <f t="shared" si="18"/>
        <v>504</v>
      </c>
      <c r="I77" s="24">
        <f t="shared" si="18"/>
        <v>504</v>
      </c>
      <c r="J77" s="24">
        <f t="shared" si="18"/>
        <v>504</v>
      </c>
      <c r="K77" s="24">
        <f t="shared" si="18"/>
        <v>504</v>
      </c>
      <c r="L77" s="24">
        <f t="shared" si="18"/>
        <v>504</v>
      </c>
      <c r="M77" s="24">
        <f t="shared" si="18"/>
        <v>504</v>
      </c>
      <c r="N77" s="24">
        <f t="shared" si="18"/>
        <v>504</v>
      </c>
      <c r="O77" s="24">
        <f t="shared" si="18"/>
        <v>504</v>
      </c>
      <c r="P77" s="24">
        <f t="shared" si="18"/>
        <v>504</v>
      </c>
      <c r="Q77" s="24">
        <f t="shared" si="18"/>
        <v>504</v>
      </c>
      <c r="R77" s="24">
        <f t="shared" si="18"/>
        <v>504</v>
      </c>
    </row>
    <row r="78" spans="2:18">
      <c r="B78" s="25">
        <v>2</v>
      </c>
      <c r="C78" s="55"/>
      <c r="D78" s="55" t="s">
        <v>61</v>
      </c>
      <c r="E78" s="56"/>
      <c r="F78" s="24">
        <f>Assumptions!F86</f>
        <v>0</v>
      </c>
      <c r="G78" s="24">
        <f>Assumptions!G86</f>
        <v>0</v>
      </c>
      <c r="H78" s="24">
        <f>Assumptions!H86</f>
        <v>0</v>
      </c>
      <c r="I78" s="24">
        <f>Assumptions!I86</f>
        <v>0</v>
      </c>
      <c r="J78" s="24">
        <f>Assumptions!J86</f>
        <v>0</v>
      </c>
      <c r="K78" s="24">
        <f>Assumptions!K86</f>
        <v>0</v>
      </c>
      <c r="L78" s="24">
        <f>Assumptions!L86</f>
        <v>0</v>
      </c>
      <c r="M78" s="24">
        <f>Assumptions!M86</f>
        <v>0</v>
      </c>
      <c r="N78" s="24">
        <f>Assumptions!N86</f>
        <v>0</v>
      </c>
      <c r="O78" s="24">
        <f>Assumptions!O86</f>
        <v>0</v>
      </c>
      <c r="P78" s="24">
        <f>Assumptions!P86</f>
        <v>0</v>
      </c>
      <c r="Q78" s="24">
        <f>Assumptions!Q86</f>
        <v>0</v>
      </c>
      <c r="R78" s="24">
        <f>Assumptions!R86</f>
        <v>0</v>
      </c>
    </row>
    <row r="79" spans="2:18">
      <c r="B79" s="25">
        <v>2</v>
      </c>
      <c r="C79" s="55"/>
      <c r="D79" s="55" t="s">
        <v>128</v>
      </c>
      <c r="E79" s="56"/>
      <c r="F79" s="24">
        <f>Assumptions!F87</f>
        <v>0</v>
      </c>
      <c r="G79" s="24">
        <f>Assumptions!G87</f>
        <v>0</v>
      </c>
      <c r="H79" s="24">
        <f>Assumptions!H87</f>
        <v>0</v>
      </c>
      <c r="I79" s="24">
        <f>Assumptions!I87</f>
        <v>0</v>
      </c>
      <c r="J79" s="24">
        <f>Assumptions!J87</f>
        <v>0</v>
      </c>
      <c r="K79" s="24">
        <f>Assumptions!K87</f>
        <v>0</v>
      </c>
      <c r="L79" s="24">
        <f>Assumptions!L87</f>
        <v>0</v>
      </c>
      <c r="M79" s="24">
        <f>Assumptions!M87</f>
        <v>0</v>
      </c>
      <c r="N79" s="24">
        <f>Assumptions!N87</f>
        <v>0</v>
      </c>
      <c r="O79" s="24">
        <f>Assumptions!O87</f>
        <v>0</v>
      </c>
      <c r="P79" s="24">
        <f>Assumptions!P87</f>
        <v>0</v>
      </c>
      <c r="Q79" s="24">
        <f>Assumptions!Q87</f>
        <v>0</v>
      </c>
      <c r="R79" s="24">
        <f>Assumptions!R87</f>
        <v>0</v>
      </c>
    </row>
    <row r="80" spans="2:18">
      <c r="B80" s="25">
        <v>2</v>
      </c>
      <c r="C80" s="55"/>
      <c r="D80" s="55" t="s">
        <v>62</v>
      </c>
      <c r="E80" s="76">
        <f>'Weekly BS'!E82</f>
        <v>504</v>
      </c>
      <c r="F80" s="24">
        <f t="shared" ref="F80:R80" si="19">F77+F78-F79</f>
        <v>504</v>
      </c>
      <c r="G80" s="24">
        <f t="shared" si="19"/>
        <v>504</v>
      </c>
      <c r="H80" s="24">
        <f t="shared" si="19"/>
        <v>504</v>
      </c>
      <c r="I80" s="24">
        <f t="shared" si="19"/>
        <v>504</v>
      </c>
      <c r="J80" s="24">
        <f t="shared" si="19"/>
        <v>504</v>
      </c>
      <c r="K80" s="24">
        <f t="shared" si="19"/>
        <v>504</v>
      </c>
      <c r="L80" s="24">
        <f t="shared" si="19"/>
        <v>504</v>
      </c>
      <c r="M80" s="24">
        <f t="shared" si="19"/>
        <v>504</v>
      </c>
      <c r="N80" s="24">
        <f t="shared" si="19"/>
        <v>504</v>
      </c>
      <c r="O80" s="24">
        <f t="shared" si="19"/>
        <v>504</v>
      </c>
      <c r="P80" s="24">
        <f t="shared" si="19"/>
        <v>504</v>
      </c>
      <c r="Q80" s="24">
        <f t="shared" si="19"/>
        <v>504</v>
      </c>
      <c r="R80" s="24">
        <f t="shared" si="19"/>
        <v>504</v>
      </c>
    </row>
    <row r="81" spans="2:18">
      <c r="B81" s="25">
        <v>2</v>
      </c>
      <c r="C81" s="55"/>
      <c r="D81" s="55" t="s">
        <v>126</v>
      </c>
      <c r="E81" s="74"/>
      <c r="F81" s="28">
        <f>Assumptions!F83</f>
        <v>1.7307692307692306E-3</v>
      </c>
      <c r="G81" s="28">
        <f>Assumptions!G83</f>
        <v>1.7307692307692306E-3</v>
      </c>
      <c r="H81" s="28">
        <f>Assumptions!H83</f>
        <v>1.7307692307692306E-3</v>
      </c>
      <c r="I81" s="28">
        <f>Assumptions!I83</f>
        <v>1.7307692307692306E-3</v>
      </c>
      <c r="J81" s="28">
        <f>Assumptions!J83</f>
        <v>1.7307692307692306E-3</v>
      </c>
      <c r="K81" s="28">
        <f>Assumptions!K83</f>
        <v>1.7307692307692306E-3</v>
      </c>
      <c r="L81" s="28">
        <f>Assumptions!L83</f>
        <v>1.7307692307692306E-3</v>
      </c>
      <c r="M81" s="28">
        <f>Assumptions!M83</f>
        <v>1.7307692307692306E-3</v>
      </c>
      <c r="N81" s="28">
        <f>Assumptions!N83</f>
        <v>1.7307692307692306E-3</v>
      </c>
      <c r="O81" s="28">
        <f>Assumptions!O83</f>
        <v>1.7307692307692306E-3</v>
      </c>
      <c r="P81" s="28">
        <f>Assumptions!P83</f>
        <v>1.7307692307692306E-3</v>
      </c>
      <c r="Q81" s="28">
        <f>Assumptions!Q83</f>
        <v>1.7307692307692306E-3</v>
      </c>
      <c r="R81" s="28">
        <f>Assumptions!R83</f>
        <v>1.7307692307692306E-3</v>
      </c>
    </row>
    <row r="82" spans="2:18">
      <c r="B82" s="25">
        <v>2</v>
      </c>
      <c r="C82" s="55"/>
      <c r="D82" s="55" t="s">
        <v>141</v>
      </c>
      <c r="E82" s="56"/>
      <c r="F82" s="24">
        <f t="shared" ref="F82:R82" si="20">AVERAGE(E80:F80)*F81</f>
        <v>0.87230769230769223</v>
      </c>
      <c r="G82" s="24">
        <f t="shared" si="20"/>
        <v>0.87230769230769223</v>
      </c>
      <c r="H82" s="24">
        <f t="shared" si="20"/>
        <v>0.87230769230769223</v>
      </c>
      <c r="I82" s="24">
        <f t="shared" si="20"/>
        <v>0.87230769230769223</v>
      </c>
      <c r="J82" s="24">
        <f t="shared" si="20"/>
        <v>0.87230769230769223</v>
      </c>
      <c r="K82" s="24">
        <f t="shared" si="20"/>
        <v>0.87230769230769223</v>
      </c>
      <c r="L82" s="24">
        <f t="shared" si="20"/>
        <v>0.87230769230769223</v>
      </c>
      <c r="M82" s="24">
        <f t="shared" si="20"/>
        <v>0.87230769230769223</v>
      </c>
      <c r="N82" s="24">
        <f t="shared" si="20"/>
        <v>0.87230769230769223</v>
      </c>
      <c r="O82" s="24">
        <f t="shared" si="20"/>
        <v>0.87230769230769223</v>
      </c>
      <c r="P82" s="24">
        <f t="shared" si="20"/>
        <v>0.87230769230769223</v>
      </c>
      <c r="Q82" s="24">
        <f t="shared" si="20"/>
        <v>0.87230769230769223</v>
      </c>
      <c r="R82" s="24">
        <f t="shared" si="20"/>
        <v>0.87230769230769223</v>
      </c>
    </row>
    <row r="83" spans="2:18">
      <c r="B83" s="25">
        <v>2</v>
      </c>
      <c r="C83" s="55"/>
      <c r="D83" s="55"/>
      <c r="E83" s="56"/>
    </row>
    <row r="84" spans="2:18">
      <c r="B84" s="25">
        <v>2</v>
      </c>
      <c r="C84" s="37" t="s">
        <v>129</v>
      </c>
      <c r="D84" s="55"/>
      <c r="E84" s="56"/>
    </row>
    <row r="85" spans="2:18">
      <c r="B85" s="25">
        <v>2</v>
      </c>
      <c r="C85" s="55"/>
      <c r="D85" s="55" t="s">
        <v>23</v>
      </c>
      <c r="E85" s="56"/>
      <c r="F85" s="24">
        <f t="shared" ref="F85:R85" ca="1" si="21">F63</f>
        <v>2780.8878523886337</v>
      </c>
      <c r="G85" s="24">
        <f t="shared" ca="1" si="21"/>
        <v>3610.1476746690068</v>
      </c>
      <c r="H85" s="24">
        <f t="shared" ca="1" si="21"/>
        <v>3084.1406742159343</v>
      </c>
      <c r="I85" s="24">
        <f t="shared" ca="1" si="21"/>
        <v>3628.2478577243392</v>
      </c>
      <c r="J85" s="24">
        <f t="shared" ca="1" si="21"/>
        <v>3085.0517091952815</v>
      </c>
      <c r="K85" s="24">
        <f t="shared" ca="1" si="21"/>
        <v>3615.0196569225272</v>
      </c>
      <c r="L85" s="24">
        <f t="shared" ca="1" si="21"/>
        <v>3057.4531749772568</v>
      </c>
      <c r="M85" s="24">
        <f t="shared" ca="1" si="21"/>
        <v>3575.8460088120951</v>
      </c>
      <c r="N85" s="24">
        <f t="shared" ca="1" si="21"/>
        <v>3006.2458226628705</v>
      </c>
      <c r="O85" s="24">
        <f t="shared" ca="1" si="21"/>
        <v>3515.1886716118997</v>
      </c>
      <c r="P85" s="24">
        <f t="shared" ca="1" si="21"/>
        <v>2935.4914321632004</v>
      </c>
      <c r="Q85" s="24">
        <f t="shared" ca="1" si="21"/>
        <v>3436.7453133181516</v>
      </c>
      <c r="R85" s="24">
        <f t="shared" ca="1" si="21"/>
        <v>2848.5559117463963</v>
      </c>
    </row>
    <row r="86" spans="2:18">
      <c r="B86" s="25">
        <v>2</v>
      </c>
      <c r="C86" s="55"/>
      <c r="D86" s="55" t="s">
        <v>22</v>
      </c>
      <c r="E86" s="56"/>
      <c r="F86" s="24">
        <f t="shared" ref="F86:R86" si="22">F71</f>
        <v>200</v>
      </c>
      <c r="G86" s="24">
        <f t="shared" si="22"/>
        <v>200</v>
      </c>
      <c r="H86" s="24">
        <f t="shared" si="22"/>
        <v>200</v>
      </c>
      <c r="I86" s="24">
        <f t="shared" si="22"/>
        <v>200</v>
      </c>
      <c r="J86" s="24">
        <f t="shared" si="22"/>
        <v>200</v>
      </c>
      <c r="K86" s="24">
        <f t="shared" si="22"/>
        <v>200</v>
      </c>
      <c r="L86" s="24">
        <f t="shared" si="22"/>
        <v>200</v>
      </c>
      <c r="M86" s="24">
        <f t="shared" si="22"/>
        <v>200</v>
      </c>
      <c r="N86" s="24">
        <f t="shared" si="22"/>
        <v>200</v>
      </c>
      <c r="O86" s="24">
        <f t="shared" si="22"/>
        <v>200</v>
      </c>
      <c r="P86" s="24">
        <f t="shared" si="22"/>
        <v>200</v>
      </c>
      <c r="Q86" s="24">
        <f t="shared" si="22"/>
        <v>200</v>
      </c>
      <c r="R86" s="24">
        <f t="shared" si="22"/>
        <v>200</v>
      </c>
    </row>
    <row r="87" spans="2:18">
      <c r="B87" s="25">
        <v>2</v>
      </c>
      <c r="C87" s="55"/>
      <c r="D87" s="55" t="s">
        <v>24</v>
      </c>
      <c r="E87" s="56"/>
      <c r="F87" s="24">
        <f>F80</f>
        <v>504</v>
      </c>
      <c r="G87" s="24">
        <f t="shared" ref="G87:R87" si="23">G80</f>
        <v>504</v>
      </c>
      <c r="H87" s="24">
        <f t="shared" si="23"/>
        <v>504</v>
      </c>
      <c r="I87" s="24">
        <f t="shared" si="23"/>
        <v>504</v>
      </c>
      <c r="J87" s="24">
        <f t="shared" si="23"/>
        <v>504</v>
      </c>
      <c r="K87" s="24">
        <f t="shared" si="23"/>
        <v>504</v>
      </c>
      <c r="L87" s="24">
        <f t="shared" si="23"/>
        <v>504</v>
      </c>
      <c r="M87" s="24">
        <f t="shared" si="23"/>
        <v>504</v>
      </c>
      <c r="N87" s="24">
        <f t="shared" si="23"/>
        <v>504</v>
      </c>
      <c r="O87" s="24">
        <f t="shared" si="23"/>
        <v>504</v>
      </c>
      <c r="P87" s="24">
        <f t="shared" si="23"/>
        <v>504</v>
      </c>
      <c r="Q87" s="24">
        <f t="shared" si="23"/>
        <v>504</v>
      </c>
      <c r="R87" s="24">
        <f t="shared" si="23"/>
        <v>504</v>
      </c>
    </row>
    <row r="88" spans="2:18">
      <c r="B88" s="25">
        <v>2</v>
      </c>
      <c r="C88" s="55"/>
      <c r="D88" s="55" t="s">
        <v>130</v>
      </c>
      <c r="E88" s="56"/>
      <c r="F88" s="24">
        <f t="shared" ref="F88:R88" ca="1" si="24">SUM(F85:F87)</f>
        <v>3484.8878523886337</v>
      </c>
      <c r="G88" s="24">
        <f t="shared" ca="1" si="24"/>
        <v>4314.1476746690068</v>
      </c>
      <c r="H88" s="24">
        <f t="shared" ca="1" si="24"/>
        <v>3788.1406742159343</v>
      </c>
      <c r="I88" s="24">
        <f t="shared" ca="1" si="24"/>
        <v>4332.2478577243392</v>
      </c>
      <c r="J88" s="24">
        <f t="shared" ca="1" si="24"/>
        <v>3789.0517091952815</v>
      </c>
      <c r="K88" s="24">
        <f t="shared" ca="1" si="24"/>
        <v>4319.0196569225272</v>
      </c>
      <c r="L88" s="24">
        <f t="shared" ca="1" si="24"/>
        <v>3761.4531749772568</v>
      </c>
      <c r="M88" s="24">
        <f t="shared" ca="1" si="24"/>
        <v>4279.8460088120955</v>
      </c>
      <c r="N88" s="24">
        <f t="shared" ca="1" si="24"/>
        <v>3710.2458226628705</v>
      </c>
      <c r="O88" s="24">
        <f t="shared" ca="1" si="24"/>
        <v>4219.1886716118997</v>
      </c>
      <c r="P88" s="24">
        <f t="shared" ca="1" si="24"/>
        <v>3639.4914321632004</v>
      </c>
      <c r="Q88" s="24">
        <f t="shared" ca="1" si="24"/>
        <v>4140.7453133181516</v>
      </c>
      <c r="R88" s="24">
        <f t="shared" ca="1" si="24"/>
        <v>3552.5559117463963</v>
      </c>
    </row>
    <row r="89" spans="2:18">
      <c r="B89" s="25">
        <v>2</v>
      </c>
      <c r="C89" s="55"/>
      <c r="D89" s="55" t="s">
        <v>131</v>
      </c>
      <c r="E89" s="56"/>
      <c r="F89" s="24">
        <f t="shared" ref="F89:R89" ca="1" si="25">SUM(F65,F73,F82)</f>
        <v>5.8470719243693203</v>
      </c>
      <c r="G89" s="24">
        <f t="shared" ca="1" si="25"/>
        <v>6.0961811746597228</v>
      </c>
      <c r="H89" s="24">
        <f t="shared" ca="1" si="25"/>
        <v>6.3294525760653393</v>
      </c>
      <c r="I89" s="24">
        <f t="shared" ca="1" si="25"/>
        <v>6.3433757938002104</v>
      </c>
      <c r="J89" s="24">
        <f t="shared" ca="1" si="25"/>
        <v>6.3440765899381697</v>
      </c>
      <c r="K89" s="24">
        <f t="shared" ca="1" si="25"/>
        <v>6.3339010508598523</v>
      </c>
      <c r="L89" s="24">
        <f t="shared" ca="1" si="25"/>
        <v>6.3126714091536797</v>
      </c>
      <c r="M89" s="24">
        <f t="shared" ca="1" si="25"/>
        <v>6.282537833684116</v>
      </c>
      <c r="N89" s="24">
        <f t="shared" ca="1" si="25"/>
        <v>6.2431475626730499</v>
      </c>
      <c r="O89" s="24">
        <f t="shared" ca="1" si="25"/>
        <v>6.1964880725190534</v>
      </c>
      <c r="P89" s="24">
        <f t="shared" ca="1" si="25"/>
        <v>6.1420616182885386</v>
      </c>
      <c r="Q89" s="24">
        <f t="shared" ca="1" si="25"/>
        <v>6.0817205734471935</v>
      </c>
      <c r="R89" s="24">
        <f t="shared" ca="1" si="25"/>
        <v>6.0148470962034981</v>
      </c>
    </row>
    <row r="90" spans="2:18">
      <c r="B90" s="25">
        <v>2</v>
      </c>
      <c r="C90" s="55"/>
      <c r="D90" s="55"/>
      <c r="E90" s="56"/>
    </row>
    <row r="91" spans="2:18">
      <c r="B91" s="25">
        <v>2</v>
      </c>
      <c r="C91" s="37" t="s">
        <v>132</v>
      </c>
      <c r="D91" s="55"/>
      <c r="E91" s="56"/>
    </row>
    <row r="92" spans="2:18">
      <c r="B92" s="25">
        <v>2</v>
      </c>
      <c r="C92" s="55"/>
      <c r="D92" s="55" t="s">
        <v>58</v>
      </c>
      <c r="E92" s="76">
        <f ca="1">'Weekly BS'!E63</f>
        <v>0</v>
      </c>
      <c r="F92" s="76">
        <f ca="1">'Weekly BS'!F63</f>
        <v>0</v>
      </c>
      <c r="G92" s="76">
        <f ca="1">'Weekly BS'!G63</f>
        <v>0</v>
      </c>
      <c r="H92" s="76">
        <f ca="1">'Weekly BS'!H63</f>
        <v>0</v>
      </c>
      <c r="I92" s="76">
        <f ca="1">'Weekly BS'!I63</f>
        <v>0</v>
      </c>
      <c r="J92" s="76">
        <f ca="1">'Weekly BS'!J63</f>
        <v>0</v>
      </c>
      <c r="K92" s="76">
        <f ca="1">'Weekly BS'!K63</f>
        <v>0</v>
      </c>
      <c r="L92" s="76">
        <f ca="1">'Weekly BS'!L63</f>
        <v>0</v>
      </c>
      <c r="M92" s="76">
        <f ca="1">'Weekly BS'!M63</f>
        <v>0</v>
      </c>
      <c r="N92" s="76">
        <f ca="1">'Weekly BS'!N63</f>
        <v>0</v>
      </c>
      <c r="O92" s="76">
        <f ca="1">'Weekly BS'!O63</f>
        <v>0</v>
      </c>
      <c r="P92" s="76">
        <f ca="1">'Weekly BS'!P63</f>
        <v>0</v>
      </c>
      <c r="Q92" s="76">
        <f ca="1">'Weekly BS'!Q63</f>
        <v>0</v>
      </c>
      <c r="R92" s="76">
        <f ca="1">'Weekly BS'!R63</f>
        <v>0</v>
      </c>
    </row>
    <row r="93" spans="2:18">
      <c r="B93" s="25">
        <v>2</v>
      </c>
      <c r="C93" s="55"/>
      <c r="D93" s="55" t="s">
        <v>203</v>
      </c>
      <c r="E93" s="74"/>
      <c r="F93" s="75">
        <f>Assumptions!F80</f>
        <v>7.6923076923076923E-4</v>
      </c>
      <c r="G93" s="75">
        <f>Assumptions!G80</f>
        <v>7.6923076923076923E-4</v>
      </c>
      <c r="H93" s="75">
        <f>Assumptions!H80</f>
        <v>7.6923076923076923E-4</v>
      </c>
      <c r="I93" s="75">
        <f>Assumptions!I80</f>
        <v>7.6923076923076923E-4</v>
      </c>
      <c r="J93" s="75">
        <f>Assumptions!J80</f>
        <v>7.6923076923076923E-4</v>
      </c>
      <c r="K93" s="75">
        <f>Assumptions!K80</f>
        <v>7.6923076923076923E-4</v>
      </c>
      <c r="L93" s="75">
        <f>Assumptions!L80</f>
        <v>7.6923076923076923E-4</v>
      </c>
      <c r="M93" s="75">
        <f>Assumptions!M80</f>
        <v>7.6923076923076923E-4</v>
      </c>
      <c r="N93" s="75">
        <f>Assumptions!N80</f>
        <v>7.6923076923076923E-4</v>
      </c>
      <c r="O93" s="75">
        <f>Assumptions!O80</f>
        <v>7.6923076923076923E-4</v>
      </c>
      <c r="P93" s="75">
        <f>Assumptions!P80</f>
        <v>7.6923076923076923E-4</v>
      </c>
      <c r="Q93" s="75">
        <f>Assumptions!Q80</f>
        <v>7.6923076923076923E-4</v>
      </c>
      <c r="R93" s="75">
        <f>Assumptions!R80</f>
        <v>7.6923076923076923E-4</v>
      </c>
    </row>
    <row r="94" spans="2:18">
      <c r="B94" s="25">
        <v>2</v>
      </c>
      <c r="C94" s="55"/>
      <c r="D94" s="77" t="s">
        <v>68</v>
      </c>
      <c r="E94" s="56"/>
      <c r="F94" s="24">
        <f t="shared" ref="F94:R94" ca="1" si="26">AVERAGE(E92:F92)*F93</f>
        <v>0</v>
      </c>
      <c r="G94" s="24">
        <f t="shared" ca="1" si="26"/>
        <v>0</v>
      </c>
      <c r="H94" s="24">
        <f t="shared" ca="1" si="26"/>
        <v>0</v>
      </c>
      <c r="I94" s="24">
        <f t="shared" ca="1" si="26"/>
        <v>0</v>
      </c>
      <c r="J94" s="24">
        <f t="shared" ca="1" si="26"/>
        <v>0</v>
      </c>
      <c r="K94" s="24">
        <f t="shared" ca="1" si="26"/>
        <v>0</v>
      </c>
      <c r="L94" s="24">
        <f t="shared" ca="1" si="26"/>
        <v>0</v>
      </c>
      <c r="M94" s="24">
        <f t="shared" ca="1" si="26"/>
        <v>0</v>
      </c>
      <c r="N94" s="24">
        <f t="shared" ca="1" si="26"/>
        <v>0</v>
      </c>
      <c r="O94" s="24">
        <f t="shared" ca="1" si="26"/>
        <v>0</v>
      </c>
      <c r="P94" s="24">
        <f t="shared" ca="1" si="26"/>
        <v>0</v>
      </c>
      <c r="Q94" s="24">
        <f t="shared" ca="1" si="26"/>
        <v>0</v>
      </c>
      <c r="R94" s="24">
        <f t="shared" ca="1" si="26"/>
        <v>0</v>
      </c>
    </row>
    <row r="95" spans="2:18" hidden="1"/>
    <row r="96" spans="2:1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spans="1:18" hidden="1"/>
    <row r="114" spans="1:18" hidden="1"/>
    <row r="117" spans="1:18">
      <c r="A117" s="23" t="s">
        <v>4</v>
      </c>
    </row>
    <row r="118" spans="1:18">
      <c r="B118" s="25">
        <v>3</v>
      </c>
      <c r="C118" s="37" t="s">
        <v>125</v>
      </c>
      <c r="D118" s="55"/>
      <c r="E118" s="55"/>
      <c r="F118" s="55"/>
      <c r="G118" s="55"/>
      <c r="H118" s="55"/>
      <c r="I118" s="55"/>
      <c r="J118" s="55"/>
      <c r="K118" s="55"/>
      <c r="M118" s="55"/>
      <c r="N118" s="55"/>
    </row>
    <row r="119" spans="1:18">
      <c r="B119" s="25">
        <v>3</v>
      </c>
      <c r="C119" s="55"/>
      <c r="D119" s="62" t="s">
        <v>23</v>
      </c>
      <c r="E119" s="55"/>
      <c r="F119" s="55"/>
      <c r="G119" s="55"/>
      <c r="H119" s="55"/>
      <c r="I119" s="55"/>
      <c r="J119" s="55"/>
      <c r="K119" s="55"/>
      <c r="M119" s="55"/>
      <c r="N119" s="55"/>
    </row>
    <row r="120" spans="1:18">
      <c r="B120" s="25">
        <v>3</v>
      </c>
      <c r="C120" s="55"/>
      <c r="D120" s="55" t="s">
        <v>66</v>
      </c>
      <c r="E120" s="24">
        <f ca="1">'Weekly BS'!E131</f>
        <v>2848.5559117463963</v>
      </c>
      <c r="F120" s="24">
        <f ca="1">'Weekly BS'!F131</f>
        <v>3343.5778411004676</v>
      </c>
      <c r="G120" s="24">
        <f ca="1">'Weekly BS'!G131</f>
        <v>3016.0071955353178</v>
      </c>
      <c r="H120" s="24">
        <f ca="1">'Weekly BS'!H131</f>
        <v>3424.9230128040399</v>
      </c>
      <c r="I120" s="24">
        <f ca="1">'Weekly BS'!I131</f>
        <v>2815.3614885462521</v>
      </c>
      <c r="J120" s="24">
        <f ca="1">'Weekly BS'!J131</f>
        <v>3222.0330581880553</v>
      </c>
      <c r="K120" s="24">
        <f ca="1">'Weekly BS'!K131</f>
        <v>2609.1532392507952</v>
      </c>
      <c r="L120" s="24">
        <f ca="1">'Weekly BS'!L131</f>
        <v>3014.0829764222972</v>
      </c>
      <c r="M120" s="24">
        <f ca="1">'Weekly BS'!M131</f>
        <v>2398.3431313350193</v>
      </c>
      <c r="N120" s="24">
        <f ca="1">'Weekly BS'!N131</f>
        <v>2801.9458789104951</v>
      </c>
      <c r="O120" s="24">
        <f ca="1">'Weekly BS'!O131</f>
        <v>2183.7244924804336</v>
      </c>
      <c r="P120" s="24">
        <f ca="1">'Weekly BS'!P131</f>
        <v>2586.3426449283897</v>
      </c>
      <c r="Q120" s="24">
        <f ca="1">'Weekly BS'!Q131</f>
        <v>1965.9521816668589</v>
      </c>
      <c r="R120" s="24">
        <f ca="1">'Weekly BS'!R131</f>
        <v>2367.8682012008835</v>
      </c>
    </row>
    <row r="121" spans="1:18">
      <c r="B121" s="25">
        <v>3</v>
      </c>
      <c r="C121" s="55"/>
      <c r="D121" s="55" t="s">
        <v>67</v>
      </c>
      <c r="E121" s="74"/>
      <c r="F121" s="75">
        <f>Assumptions!F138</f>
        <v>1.5384615384615385E-3</v>
      </c>
      <c r="G121" s="75">
        <f>Assumptions!G138</f>
        <v>1.5384615384615385E-3</v>
      </c>
      <c r="H121" s="75">
        <f>Assumptions!H138</f>
        <v>1.5384615384615385E-3</v>
      </c>
      <c r="I121" s="75">
        <f>Assumptions!I138</f>
        <v>1.5384615384615385E-3</v>
      </c>
      <c r="J121" s="75">
        <f>Assumptions!J138</f>
        <v>1.5384615384615385E-3</v>
      </c>
      <c r="K121" s="75">
        <f>Assumptions!K138</f>
        <v>1.5384615384615385E-3</v>
      </c>
      <c r="L121" s="75">
        <f>Assumptions!L138</f>
        <v>1.5384615384615385E-3</v>
      </c>
      <c r="M121" s="75">
        <f>Assumptions!M138</f>
        <v>1.5384615384615385E-3</v>
      </c>
      <c r="N121" s="75">
        <f>Assumptions!N138</f>
        <v>1.5384615384615385E-3</v>
      </c>
      <c r="O121" s="75">
        <f>Assumptions!O138</f>
        <v>1.5384615384615385E-3</v>
      </c>
      <c r="P121" s="75">
        <f>Assumptions!P138</f>
        <v>1.5384615384615385E-3</v>
      </c>
      <c r="Q121" s="75">
        <f>Assumptions!Q138</f>
        <v>1.5384615384615385E-3</v>
      </c>
      <c r="R121" s="75">
        <f>Assumptions!R138</f>
        <v>1.5384615384615385E-3</v>
      </c>
    </row>
    <row r="122" spans="1:18">
      <c r="B122" s="25">
        <v>3</v>
      </c>
      <c r="C122" s="55"/>
      <c r="D122" s="55" t="s">
        <v>141</v>
      </c>
      <c r="E122" s="56"/>
      <c r="F122" s="24">
        <f t="shared" ref="F122:R122" ca="1" si="27">AVERAGE(E120:F120)*F121</f>
        <v>4.7631798098822031</v>
      </c>
      <c r="G122" s="24">
        <f t="shared" ca="1" si="27"/>
        <v>4.8919884897198349</v>
      </c>
      <c r="H122" s="24">
        <f t="shared" ca="1" si="27"/>
        <v>4.9545616987225829</v>
      </c>
      <c r="I122" s="24">
        <f t="shared" ca="1" si="27"/>
        <v>4.8002188471925322</v>
      </c>
      <c r="J122" s="24">
        <f t="shared" ca="1" si="27"/>
        <v>4.6441496513340823</v>
      </c>
      <c r="K122" s="24">
        <f t="shared" ca="1" si="27"/>
        <v>4.485527921106808</v>
      </c>
      <c r="L122" s="24">
        <f t="shared" ca="1" si="27"/>
        <v>4.3255663197485328</v>
      </c>
      <c r="M122" s="24">
        <f t="shared" ca="1" si="27"/>
        <v>4.1634046982748592</v>
      </c>
      <c r="N122" s="24">
        <f t="shared" ca="1" si="27"/>
        <v>4.0002223155734731</v>
      </c>
      <c r="O122" s="24">
        <f t="shared" ca="1" si="27"/>
        <v>3.8351310549160988</v>
      </c>
      <c r="P122" s="24">
        <f t="shared" ca="1" si="27"/>
        <v>3.6692824133914024</v>
      </c>
      <c r="Q122" s="24">
        <f t="shared" ca="1" si="27"/>
        <v>3.5017652512271149</v>
      </c>
      <c r="R122" s="24">
        <f t="shared" ca="1" si="27"/>
        <v>3.3337079868213402</v>
      </c>
    </row>
    <row r="123" spans="1:18">
      <c r="B123" s="25">
        <v>3</v>
      </c>
      <c r="C123" s="55"/>
      <c r="D123" s="55"/>
      <c r="E123" s="56"/>
    </row>
    <row r="124" spans="1:18">
      <c r="B124" s="25">
        <v>3</v>
      </c>
      <c r="C124" s="55"/>
      <c r="D124" s="62" t="s">
        <v>22</v>
      </c>
      <c r="E124" s="56"/>
    </row>
    <row r="125" spans="1:18">
      <c r="B125" s="25">
        <v>3</v>
      </c>
      <c r="C125" s="55"/>
      <c r="D125" s="55" t="s">
        <v>63</v>
      </c>
      <c r="E125" s="56"/>
      <c r="F125" s="24">
        <f>E128</f>
        <v>200</v>
      </c>
      <c r="G125" s="24">
        <f t="shared" ref="G125:R125" si="28">F128</f>
        <v>200</v>
      </c>
      <c r="H125" s="24">
        <f t="shared" si="28"/>
        <v>200</v>
      </c>
      <c r="I125" s="24">
        <f t="shared" si="28"/>
        <v>200</v>
      </c>
      <c r="J125" s="24">
        <f t="shared" si="28"/>
        <v>200</v>
      </c>
      <c r="K125" s="24">
        <f t="shared" si="28"/>
        <v>200</v>
      </c>
      <c r="L125" s="24">
        <f t="shared" si="28"/>
        <v>200</v>
      </c>
      <c r="M125" s="24">
        <f t="shared" si="28"/>
        <v>200</v>
      </c>
      <c r="N125" s="24">
        <f t="shared" si="28"/>
        <v>200</v>
      </c>
      <c r="O125" s="24">
        <f t="shared" si="28"/>
        <v>200</v>
      </c>
      <c r="P125" s="24">
        <f t="shared" si="28"/>
        <v>200</v>
      </c>
      <c r="Q125" s="24">
        <f t="shared" si="28"/>
        <v>200</v>
      </c>
      <c r="R125" s="24">
        <f t="shared" si="28"/>
        <v>200</v>
      </c>
    </row>
    <row r="126" spans="1:18">
      <c r="B126" s="25">
        <v>3</v>
      </c>
      <c r="C126" s="55"/>
      <c r="D126" s="55" t="s">
        <v>61</v>
      </c>
      <c r="E126" s="56"/>
      <c r="F126" s="24">
        <f>Assumptions!F141</f>
        <v>0</v>
      </c>
      <c r="G126" s="24">
        <f>Assumptions!G141</f>
        <v>0</v>
      </c>
      <c r="H126" s="24">
        <f>Assumptions!H141</f>
        <v>0</v>
      </c>
      <c r="I126" s="24">
        <f>Assumptions!I141</f>
        <v>0</v>
      </c>
      <c r="J126" s="24">
        <f>Assumptions!J141</f>
        <v>0</v>
      </c>
      <c r="K126" s="24">
        <f>Assumptions!K141</f>
        <v>0</v>
      </c>
      <c r="L126" s="24">
        <f>Assumptions!L141</f>
        <v>0</v>
      </c>
      <c r="M126" s="24">
        <f>Assumptions!M141</f>
        <v>0</v>
      </c>
      <c r="N126" s="24">
        <f>Assumptions!N141</f>
        <v>0</v>
      </c>
      <c r="O126" s="24">
        <f>Assumptions!O141</f>
        <v>0</v>
      </c>
      <c r="P126" s="24">
        <f>Assumptions!P141</f>
        <v>0</v>
      </c>
      <c r="Q126" s="24">
        <f>Assumptions!Q141</f>
        <v>0</v>
      </c>
      <c r="R126" s="24">
        <f>Assumptions!R141</f>
        <v>0</v>
      </c>
    </row>
    <row r="127" spans="1:18">
      <c r="B127" s="25">
        <v>3</v>
      </c>
      <c r="C127" s="55"/>
      <c r="D127" s="55" t="s">
        <v>128</v>
      </c>
      <c r="E127" s="56"/>
      <c r="F127" s="24">
        <f>Assumptions!F142</f>
        <v>0</v>
      </c>
      <c r="G127" s="24">
        <f>Assumptions!G142</f>
        <v>0</v>
      </c>
      <c r="H127" s="24">
        <f>Assumptions!H142</f>
        <v>0</v>
      </c>
      <c r="I127" s="24">
        <f>Assumptions!I142</f>
        <v>0</v>
      </c>
      <c r="J127" s="24">
        <f>Assumptions!J142</f>
        <v>0</v>
      </c>
      <c r="K127" s="24">
        <f>Assumptions!K142</f>
        <v>0</v>
      </c>
      <c r="L127" s="24">
        <f>Assumptions!L142</f>
        <v>0</v>
      </c>
      <c r="M127" s="24">
        <f>Assumptions!M142</f>
        <v>0</v>
      </c>
      <c r="N127" s="24">
        <f>Assumptions!N142</f>
        <v>0</v>
      </c>
      <c r="O127" s="24">
        <f>Assumptions!O142</f>
        <v>0</v>
      </c>
      <c r="P127" s="24">
        <f>Assumptions!P142</f>
        <v>0</v>
      </c>
      <c r="Q127" s="24">
        <f>Assumptions!Q142</f>
        <v>0</v>
      </c>
      <c r="R127" s="24">
        <f>Assumptions!R142</f>
        <v>0</v>
      </c>
    </row>
    <row r="128" spans="1:18">
      <c r="B128" s="25">
        <v>3</v>
      </c>
      <c r="C128" s="55"/>
      <c r="D128" s="55" t="s">
        <v>62</v>
      </c>
      <c r="E128" s="76">
        <f>'Weekly BS'!E138</f>
        <v>200</v>
      </c>
      <c r="F128" s="24">
        <f t="shared" ref="F128:R128" si="29">F125+F126-F127</f>
        <v>200</v>
      </c>
      <c r="G128" s="24">
        <f t="shared" si="29"/>
        <v>200</v>
      </c>
      <c r="H128" s="24">
        <f t="shared" si="29"/>
        <v>200</v>
      </c>
      <c r="I128" s="24">
        <f t="shared" si="29"/>
        <v>200</v>
      </c>
      <c r="J128" s="24">
        <f t="shared" si="29"/>
        <v>200</v>
      </c>
      <c r="K128" s="24">
        <f t="shared" si="29"/>
        <v>200</v>
      </c>
      <c r="L128" s="24">
        <f t="shared" si="29"/>
        <v>200</v>
      </c>
      <c r="M128" s="24">
        <f t="shared" si="29"/>
        <v>200</v>
      </c>
      <c r="N128" s="24">
        <f t="shared" si="29"/>
        <v>200</v>
      </c>
      <c r="O128" s="24">
        <f t="shared" si="29"/>
        <v>200</v>
      </c>
      <c r="P128" s="24">
        <f t="shared" si="29"/>
        <v>200</v>
      </c>
      <c r="Q128" s="24">
        <f t="shared" si="29"/>
        <v>200</v>
      </c>
      <c r="R128" s="24">
        <f t="shared" si="29"/>
        <v>200</v>
      </c>
    </row>
    <row r="129" spans="2:18">
      <c r="B129" s="25">
        <v>3</v>
      </c>
      <c r="C129" s="55"/>
      <c r="D129" s="55" t="s">
        <v>126</v>
      </c>
      <c r="E129" s="74"/>
      <c r="F129" s="28">
        <f>Assumptions!F139</f>
        <v>1.5384615384615385E-3</v>
      </c>
      <c r="G129" s="28">
        <f>Assumptions!G139</f>
        <v>1.5384615384615385E-3</v>
      </c>
      <c r="H129" s="28">
        <f>Assumptions!H139</f>
        <v>1.5384615384615385E-3</v>
      </c>
      <c r="I129" s="28">
        <f>Assumptions!I139</f>
        <v>1.5384615384615385E-3</v>
      </c>
      <c r="J129" s="28">
        <f>Assumptions!J139</f>
        <v>1.5384615384615385E-3</v>
      </c>
      <c r="K129" s="28">
        <f>Assumptions!K139</f>
        <v>1.5384615384615385E-3</v>
      </c>
      <c r="L129" s="28">
        <f>Assumptions!L139</f>
        <v>1.5384615384615385E-3</v>
      </c>
      <c r="M129" s="28">
        <f>Assumptions!M139</f>
        <v>1.5384615384615385E-3</v>
      </c>
      <c r="N129" s="28">
        <f>Assumptions!N139</f>
        <v>1.5384615384615385E-3</v>
      </c>
      <c r="O129" s="28">
        <f>Assumptions!O139</f>
        <v>1.5384615384615385E-3</v>
      </c>
      <c r="P129" s="28">
        <f>Assumptions!P139</f>
        <v>1.5384615384615385E-3</v>
      </c>
      <c r="Q129" s="28">
        <f>Assumptions!Q139</f>
        <v>1.5384615384615385E-3</v>
      </c>
      <c r="R129" s="28">
        <f>Assumptions!R139</f>
        <v>1.5384615384615385E-3</v>
      </c>
    </row>
    <row r="130" spans="2:18">
      <c r="B130" s="25">
        <v>3</v>
      </c>
      <c r="C130" s="55"/>
      <c r="D130" s="55" t="s">
        <v>141</v>
      </c>
      <c r="E130" s="56"/>
      <c r="F130" s="24">
        <f t="shared" ref="F130:R130" si="30">AVERAGE(E128:F128)*F129</f>
        <v>0.30769230769230771</v>
      </c>
      <c r="G130" s="24">
        <f t="shared" si="30"/>
        <v>0.30769230769230771</v>
      </c>
      <c r="H130" s="24">
        <f t="shared" si="30"/>
        <v>0.30769230769230771</v>
      </c>
      <c r="I130" s="24">
        <f t="shared" si="30"/>
        <v>0.30769230769230771</v>
      </c>
      <c r="J130" s="24">
        <f t="shared" si="30"/>
        <v>0.30769230769230771</v>
      </c>
      <c r="K130" s="24">
        <f t="shared" si="30"/>
        <v>0.30769230769230771</v>
      </c>
      <c r="L130" s="24">
        <f t="shared" si="30"/>
        <v>0.30769230769230771</v>
      </c>
      <c r="M130" s="24">
        <f t="shared" si="30"/>
        <v>0.30769230769230771</v>
      </c>
      <c r="N130" s="24">
        <f t="shared" si="30"/>
        <v>0.30769230769230771</v>
      </c>
      <c r="O130" s="24">
        <f t="shared" si="30"/>
        <v>0.30769230769230771</v>
      </c>
      <c r="P130" s="24">
        <f t="shared" si="30"/>
        <v>0.30769230769230771</v>
      </c>
      <c r="Q130" s="24">
        <f t="shared" si="30"/>
        <v>0.30769230769230771</v>
      </c>
      <c r="R130" s="24">
        <f t="shared" si="30"/>
        <v>0.30769230769230771</v>
      </c>
    </row>
    <row r="131" spans="2:18">
      <c r="B131" s="25">
        <v>3</v>
      </c>
      <c r="C131" s="55"/>
      <c r="D131" s="55"/>
      <c r="E131" s="56"/>
    </row>
    <row r="132" spans="2:18">
      <c r="B132" s="25">
        <v>3</v>
      </c>
      <c r="C132" s="37" t="s">
        <v>127</v>
      </c>
      <c r="D132" s="55"/>
      <c r="E132" s="56"/>
    </row>
    <row r="133" spans="2:18">
      <c r="B133" s="25">
        <v>3</v>
      </c>
      <c r="C133" s="55"/>
      <c r="D133" s="62" t="s">
        <v>64</v>
      </c>
      <c r="E133" s="56"/>
    </row>
    <row r="134" spans="2:18">
      <c r="B134" s="25">
        <v>3</v>
      </c>
      <c r="C134" s="55"/>
      <c r="D134" s="55" t="s">
        <v>63</v>
      </c>
      <c r="E134" s="56"/>
      <c r="F134" s="24">
        <f>E137</f>
        <v>504</v>
      </c>
      <c r="G134" s="24">
        <f t="shared" ref="G134:R134" si="31">F137</f>
        <v>504</v>
      </c>
      <c r="H134" s="24">
        <f t="shared" si="31"/>
        <v>504</v>
      </c>
      <c r="I134" s="24">
        <f t="shared" si="31"/>
        <v>504</v>
      </c>
      <c r="J134" s="24">
        <f t="shared" si="31"/>
        <v>504</v>
      </c>
      <c r="K134" s="24">
        <f t="shared" si="31"/>
        <v>504</v>
      </c>
      <c r="L134" s="24">
        <f t="shared" si="31"/>
        <v>504</v>
      </c>
      <c r="M134" s="24">
        <f t="shared" si="31"/>
        <v>504</v>
      </c>
      <c r="N134" s="24">
        <f t="shared" si="31"/>
        <v>504</v>
      </c>
      <c r="O134" s="24">
        <f t="shared" si="31"/>
        <v>504</v>
      </c>
      <c r="P134" s="24">
        <f t="shared" si="31"/>
        <v>504</v>
      </c>
      <c r="Q134" s="24">
        <f t="shared" si="31"/>
        <v>504</v>
      </c>
      <c r="R134" s="24">
        <f t="shared" si="31"/>
        <v>504</v>
      </c>
    </row>
    <row r="135" spans="2:18">
      <c r="B135" s="25">
        <v>3</v>
      </c>
      <c r="C135" s="55"/>
      <c r="D135" s="55" t="s">
        <v>61</v>
      </c>
      <c r="E135" s="56"/>
      <c r="F135" s="24">
        <f>Assumptions!F143</f>
        <v>0</v>
      </c>
      <c r="G135" s="24">
        <f>Assumptions!G143</f>
        <v>0</v>
      </c>
      <c r="H135" s="24">
        <f>Assumptions!H143</f>
        <v>0</v>
      </c>
      <c r="I135" s="24">
        <f>Assumptions!I143</f>
        <v>0</v>
      </c>
      <c r="J135" s="24">
        <f>Assumptions!J143</f>
        <v>0</v>
      </c>
      <c r="K135" s="24">
        <f>Assumptions!K143</f>
        <v>0</v>
      </c>
      <c r="L135" s="24">
        <f>Assumptions!L143</f>
        <v>0</v>
      </c>
      <c r="M135" s="24">
        <f>Assumptions!M143</f>
        <v>0</v>
      </c>
      <c r="N135" s="24">
        <f>Assumptions!N143</f>
        <v>0</v>
      </c>
      <c r="O135" s="24">
        <f>Assumptions!O143</f>
        <v>0</v>
      </c>
      <c r="P135" s="24">
        <f>Assumptions!P143</f>
        <v>0</v>
      </c>
      <c r="Q135" s="24">
        <f>Assumptions!Q143</f>
        <v>0</v>
      </c>
      <c r="R135" s="24">
        <f>Assumptions!R143</f>
        <v>0</v>
      </c>
    </row>
    <row r="136" spans="2:18">
      <c r="B136" s="25">
        <v>3</v>
      </c>
      <c r="C136" s="55"/>
      <c r="D136" s="55" t="s">
        <v>128</v>
      </c>
      <c r="E136" s="56"/>
      <c r="F136" s="24">
        <f>Assumptions!F144</f>
        <v>0</v>
      </c>
      <c r="G136" s="24">
        <f>Assumptions!G144</f>
        <v>0</v>
      </c>
      <c r="H136" s="24">
        <f>Assumptions!H144</f>
        <v>0</v>
      </c>
      <c r="I136" s="24">
        <f>Assumptions!I144</f>
        <v>0</v>
      </c>
      <c r="J136" s="24">
        <f>Assumptions!J144</f>
        <v>0</v>
      </c>
      <c r="K136" s="24">
        <f>Assumptions!K144</f>
        <v>0</v>
      </c>
      <c r="L136" s="24">
        <f>Assumptions!L144</f>
        <v>0</v>
      </c>
      <c r="M136" s="24">
        <f>Assumptions!M144</f>
        <v>0</v>
      </c>
      <c r="N136" s="24">
        <f>Assumptions!N144</f>
        <v>0</v>
      </c>
      <c r="O136" s="24">
        <f>Assumptions!O144</f>
        <v>0</v>
      </c>
      <c r="P136" s="24">
        <f>Assumptions!P144</f>
        <v>0</v>
      </c>
      <c r="Q136" s="24">
        <f>Assumptions!Q144</f>
        <v>0</v>
      </c>
      <c r="R136" s="24">
        <f>Assumptions!R144</f>
        <v>0</v>
      </c>
    </row>
    <row r="137" spans="2:18">
      <c r="B137" s="25">
        <v>3</v>
      </c>
      <c r="C137" s="55"/>
      <c r="D137" s="55" t="s">
        <v>62</v>
      </c>
      <c r="E137" s="76">
        <f>'Weekly BS'!E139</f>
        <v>504</v>
      </c>
      <c r="F137" s="24">
        <f t="shared" ref="F137:R137" si="32">F134+F135-F136</f>
        <v>504</v>
      </c>
      <c r="G137" s="24">
        <f t="shared" si="32"/>
        <v>504</v>
      </c>
      <c r="H137" s="24">
        <f t="shared" si="32"/>
        <v>504</v>
      </c>
      <c r="I137" s="24">
        <f t="shared" si="32"/>
        <v>504</v>
      </c>
      <c r="J137" s="24">
        <f t="shared" si="32"/>
        <v>504</v>
      </c>
      <c r="K137" s="24">
        <f t="shared" si="32"/>
        <v>504</v>
      </c>
      <c r="L137" s="24">
        <f t="shared" si="32"/>
        <v>504</v>
      </c>
      <c r="M137" s="24">
        <f t="shared" si="32"/>
        <v>504</v>
      </c>
      <c r="N137" s="24">
        <f t="shared" si="32"/>
        <v>504</v>
      </c>
      <c r="O137" s="24">
        <f t="shared" si="32"/>
        <v>504</v>
      </c>
      <c r="P137" s="24">
        <f t="shared" si="32"/>
        <v>504</v>
      </c>
      <c r="Q137" s="24">
        <f t="shared" si="32"/>
        <v>504</v>
      </c>
      <c r="R137" s="24">
        <f t="shared" si="32"/>
        <v>504</v>
      </c>
    </row>
    <row r="138" spans="2:18">
      <c r="B138" s="25">
        <v>3</v>
      </c>
      <c r="C138" s="55"/>
      <c r="D138" s="55" t="s">
        <v>126</v>
      </c>
      <c r="E138" s="74"/>
      <c r="F138" s="28">
        <f>Assumptions!F140</f>
        <v>1.7307692307692306E-3</v>
      </c>
      <c r="G138" s="28">
        <f>Assumptions!G140</f>
        <v>1.7307692307692306E-3</v>
      </c>
      <c r="H138" s="28">
        <f>Assumptions!H140</f>
        <v>1.7307692307692306E-3</v>
      </c>
      <c r="I138" s="28">
        <f>Assumptions!I140</f>
        <v>1.7307692307692306E-3</v>
      </c>
      <c r="J138" s="28">
        <f>Assumptions!J140</f>
        <v>1.7307692307692306E-3</v>
      </c>
      <c r="K138" s="28">
        <f>Assumptions!K140</f>
        <v>1.7307692307692306E-3</v>
      </c>
      <c r="L138" s="28">
        <f>Assumptions!L140</f>
        <v>1.7307692307692306E-3</v>
      </c>
      <c r="M138" s="28">
        <f>Assumptions!M140</f>
        <v>1.7307692307692306E-3</v>
      </c>
      <c r="N138" s="28">
        <f>Assumptions!N140</f>
        <v>1.7307692307692306E-3</v>
      </c>
      <c r="O138" s="28">
        <f>Assumptions!O140</f>
        <v>1.7307692307692306E-3</v>
      </c>
      <c r="P138" s="28">
        <f>Assumptions!P140</f>
        <v>1.7307692307692306E-3</v>
      </c>
      <c r="Q138" s="28">
        <f>Assumptions!Q140</f>
        <v>1.7307692307692306E-3</v>
      </c>
      <c r="R138" s="28">
        <f>Assumptions!R140</f>
        <v>1.7307692307692306E-3</v>
      </c>
    </row>
    <row r="139" spans="2:18">
      <c r="B139" s="25">
        <v>3</v>
      </c>
      <c r="C139" s="55"/>
      <c r="D139" s="55" t="s">
        <v>141</v>
      </c>
      <c r="E139" s="56"/>
      <c r="F139" s="24">
        <f t="shared" ref="F139:R139" si="33">AVERAGE(E137:F137)*F138</f>
        <v>0.87230769230769223</v>
      </c>
      <c r="G139" s="24">
        <f t="shared" si="33"/>
        <v>0.87230769230769223</v>
      </c>
      <c r="H139" s="24">
        <f t="shared" si="33"/>
        <v>0.87230769230769223</v>
      </c>
      <c r="I139" s="24">
        <f t="shared" si="33"/>
        <v>0.87230769230769223</v>
      </c>
      <c r="J139" s="24">
        <f t="shared" si="33"/>
        <v>0.87230769230769223</v>
      </c>
      <c r="K139" s="24">
        <f t="shared" si="33"/>
        <v>0.87230769230769223</v>
      </c>
      <c r="L139" s="24">
        <f t="shared" si="33"/>
        <v>0.87230769230769223</v>
      </c>
      <c r="M139" s="24">
        <f t="shared" si="33"/>
        <v>0.87230769230769223</v>
      </c>
      <c r="N139" s="24">
        <f t="shared" si="33"/>
        <v>0.87230769230769223</v>
      </c>
      <c r="O139" s="24">
        <f t="shared" si="33"/>
        <v>0.87230769230769223</v>
      </c>
      <c r="P139" s="24">
        <f t="shared" si="33"/>
        <v>0.87230769230769223</v>
      </c>
      <c r="Q139" s="24">
        <f t="shared" si="33"/>
        <v>0.87230769230769223</v>
      </c>
      <c r="R139" s="24">
        <f t="shared" si="33"/>
        <v>0.87230769230769223</v>
      </c>
    </row>
    <row r="140" spans="2:18">
      <c r="B140" s="25">
        <v>3</v>
      </c>
      <c r="C140" s="55"/>
      <c r="D140" s="55"/>
      <c r="E140" s="56"/>
    </row>
    <row r="141" spans="2:18">
      <c r="B141" s="25">
        <v>3</v>
      </c>
      <c r="C141" s="37" t="s">
        <v>129</v>
      </c>
      <c r="D141" s="55"/>
      <c r="E141" s="56"/>
    </row>
    <row r="142" spans="2:18">
      <c r="B142" s="25">
        <v>3</v>
      </c>
      <c r="C142" s="55"/>
      <c r="D142" s="55" t="s">
        <v>23</v>
      </c>
      <c r="E142" s="56"/>
      <c r="F142" s="24">
        <f t="shared" ref="F142:R142" ca="1" si="34">F120</f>
        <v>3343.5778411004676</v>
      </c>
      <c r="G142" s="24">
        <f t="shared" ca="1" si="34"/>
        <v>3016.0071955353178</v>
      </c>
      <c r="H142" s="24">
        <f t="shared" ca="1" si="34"/>
        <v>3424.9230128040399</v>
      </c>
      <c r="I142" s="24">
        <f t="shared" ca="1" si="34"/>
        <v>2815.3614885462521</v>
      </c>
      <c r="J142" s="24">
        <f t="shared" ca="1" si="34"/>
        <v>3222.0330581880553</v>
      </c>
      <c r="K142" s="24">
        <f t="shared" ca="1" si="34"/>
        <v>2609.1532392507952</v>
      </c>
      <c r="L142" s="24">
        <f t="shared" ca="1" si="34"/>
        <v>3014.0829764222972</v>
      </c>
      <c r="M142" s="24">
        <f t="shared" ca="1" si="34"/>
        <v>2398.3431313350193</v>
      </c>
      <c r="N142" s="24">
        <f t="shared" ca="1" si="34"/>
        <v>2801.9458789104951</v>
      </c>
      <c r="O142" s="24">
        <f t="shared" ca="1" si="34"/>
        <v>2183.7244924804336</v>
      </c>
      <c r="P142" s="24">
        <f t="shared" ca="1" si="34"/>
        <v>2586.3426449283897</v>
      </c>
      <c r="Q142" s="24">
        <f t="shared" ca="1" si="34"/>
        <v>1965.9521816668589</v>
      </c>
      <c r="R142" s="24">
        <f t="shared" ca="1" si="34"/>
        <v>2367.8682012008835</v>
      </c>
    </row>
    <row r="143" spans="2:18">
      <c r="B143" s="25">
        <v>3</v>
      </c>
      <c r="C143" s="55"/>
      <c r="D143" s="55" t="s">
        <v>22</v>
      </c>
      <c r="E143" s="56"/>
      <c r="F143" s="24">
        <f t="shared" ref="F143:R143" si="35">F128</f>
        <v>200</v>
      </c>
      <c r="G143" s="24">
        <f t="shared" si="35"/>
        <v>200</v>
      </c>
      <c r="H143" s="24">
        <f t="shared" si="35"/>
        <v>200</v>
      </c>
      <c r="I143" s="24">
        <f t="shared" si="35"/>
        <v>200</v>
      </c>
      <c r="J143" s="24">
        <f t="shared" si="35"/>
        <v>200</v>
      </c>
      <c r="K143" s="24">
        <f t="shared" si="35"/>
        <v>200</v>
      </c>
      <c r="L143" s="24">
        <f t="shared" si="35"/>
        <v>200</v>
      </c>
      <c r="M143" s="24">
        <f t="shared" si="35"/>
        <v>200</v>
      </c>
      <c r="N143" s="24">
        <f t="shared" si="35"/>
        <v>200</v>
      </c>
      <c r="O143" s="24">
        <f t="shared" si="35"/>
        <v>200</v>
      </c>
      <c r="P143" s="24">
        <f t="shared" si="35"/>
        <v>200</v>
      </c>
      <c r="Q143" s="24">
        <f t="shared" si="35"/>
        <v>200</v>
      </c>
      <c r="R143" s="24">
        <f t="shared" si="35"/>
        <v>200</v>
      </c>
    </row>
    <row r="144" spans="2:18">
      <c r="B144" s="25">
        <v>3</v>
      </c>
      <c r="C144" s="55"/>
      <c r="D144" s="55" t="s">
        <v>24</v>
      </c>
      <c r="E144" s="56"/>
      <c r="F144" s="24">
        <f>F137</f>
        <v>504</v>
      </c>
      <c r="G144" s="24">
        <f t="shared" ref="G144:R144" si="36">G137</f>
        <v>504</v>
      </c>
      <c r="H144" s="24">
        <f t="shared" si="36"/>
        <v>504</v>
      </c>
      <c r="I144" s="24">
        <f t="shared" si="36"/>
        <v>504</v>
      </c>
      <c r="J144" s="24">
        <f t="shared" si="36"/>
        <v>504</v>
      </c>
      <c r="K144" s="24">
        <f t="shared" si="36"/>
        <v>504</v>
      </c>
      <c r="L144" s="24">
        <f t="shared" si="36"/>
        <v>504</v>
      </c>
      <c r="M144" s="24">
        <f t="shared" si="36"/>
        <v>504</v>
      </c>
      <c r="N144" s="24">
        <f t="shared" si="36"/>
        <v>504</v>
      </c>
      <c r="O144" s="24">
        <f t="shared" si="36"/>
        <v>504</v>
      </c>
      <c r="P144" s="24">
        <f t="shared" si="36"/>
        <v>504</v>
      </c>
      <c r="Q144" s="24">
        <f t="shared" si="36"/>
        <v>504</v>
      </c>
      <c r="R144" s="24">
        <f t="shared" si="36"/>
        <v>504</v>
      </c>
    </row>
    <row r="145" spans="2:18">
      <c r="B145" s="25">
        <v>3</v>
      </c>
      <c r="C145" s="55"/>
      <c r="D145" s="55" t="s">
        <v>130</v>
      </c>
      <c r="E145" s="56"/>
      <c r="F145" s="24">
        <f t="shared" ref="F145:R145" ca="1" si="37">SUM(F142:F144)</f>
        <v>4047.5778411004676</v>
      </c>
      <c r="G145" s="24">
        <f t="shared" ca="1" si="37"/>
        <v>3720.0071955353178</v>
      </c>
      <c r="H145" s="24">
        <f t="shared" ca="1" si="37"/>
        <v>4128.9230128040399</v>
      </c>
      <c r="I145" s="24">
        <f t="shared" ca="1" si="37"/>
        <v>3519.3614885462521</v>
      </c>
      <c r="J145" s="24">
        <f t="shared" ca="1" si="37"/>
        <v>3926.0330581880553</v>
      </c>
      <c r="K145" s="24">
        <f t="shared" ca="1" si="37"/>
        <v>3313.1532392507952</v>
      </c>
      <c r="L145" s="24">
        <f t="shared" ca="1" si="37"/>
        <v>3718.0829764222972</v>
      </c>
      <c r="M145" s="24">
        <f t="shared" ca="1" si="37"/>
        <v>3102.3431313350193</v>
      </c>
      <c r="N145" s="24">
        <f t="shared" ca="1" si="37"/>
        <v>3505.9458789104951</v>
      </c>
      <c r="O145" s="24">
        <f t="shared" ca="1" si="37"/>
        <v>2887.7244924804336</v>
      </c>
      <c r="P145" s="24">
        <f t="shared" ca="1" si="37"/>
        <v>3290.3426449283897</v>
      </c>
      <c r="Q145" s="24">
        <f t="shared" ca="1" si="37"/>
        <v>2669.9521816668589</v>
      </c>
      <c r="R145" s="24">
        <f t="shared" ca="1" si="37"/>
        <v>3071.8682012008835</v>
      </c>
    </row>
    <row r="146" spans="2:18">
      <c r="B146" s="25">
        <v>3</v>
      </c>
      <c r="C146" s="55"/>
      <c r="D146" s="55" t="s">
        <v>131</v>
      </c>
      <c r="E146" s="56"/>
      <c r="F146" s="24">
        <f t="shared" ref="F146:R146" ca="1" si="38">SUM(F122,F130,F139)</f>
        <v>5.9431798098822028</v>
      </c>
      <c r="G146" s="24">
        <f t="shared" ca="1" si="38"/>
        <v>6.0719884897198346</v>
      </c>
      <c r="H146" s="24">
        <f t="shared" ca="1" si="38"/>
        <v>6.1345616987225826</v>
      </c>
      <c r="I146" s="24">
        <f t="shared" ca="1" si="38"/>
        <v>5.9802188471925319</v>
      </c>
      <c r="J146" s="24">
        <f t="shared" ca="1" si="38"/>
        <v>5.824149651334082</v>
      </c>
      <c r="K146" s="24">
        <f t="shared" ca="1" si="38"/>
        <v>5.6655279211068077</v>
      </c>
      <c r="L146" s="24">
        <f t="shared" ca="1" si="38"/>
        <v>5.5055663197485325</v>
      </c>
      <c r="M146" s="24">
        <f t="shared" ca="1" si="38"/>
        <v>5.3434046982748589</v>
      </c>
      <c r="N146" s="24">
        <f t="shared" ca="1" si="38"/>
        <v>5.1802223155734728</v>
      </c>
      <c r="O146" s="24">
        <f t="shared" ca="1" si="38"/>
        <v>5.0151310549160986</v>
      </c>
      <c r="P146" s="24">
        <f t="shared" ca="1" si="38"/>
        <v>4.8492824133914025</v>
      </c>
      <c r="Q146" s="24">
        <f t="shared" ca="1" si="38"/>
        <v>4.6817652512271151</v>
      </c>
      <c r="R146" s="24">
        <f t="shared" ca="1" si="38"/>
        <v>4.5137079868213403</v>
      </c>
    </row>
    <row r="147" spans="2:18">
      <c r="B147" s="25">
        <v>3</v>
      </c>
      <c r="C147" s="55"/>
      <c r="D147" s="55"/>
      <c r="E147" s="56"/>
    </row>
    <row r="148" spans="2:18">
      <c r="B148" s="25">
        <v>3</v>
      </c>
      <c r="C148" s="37" t="s">
        <v>132</v>
      </c>
      <c r="D148" s="55"/>
      <c r="E148" s="56"/>
    </row>
    <row r="149" spans="2:18">
      <c r="B149" s="25">
        <v>3</v>
      </c>
      <c r="C149" s="55"/>
      <c r="D149" s="55" t="s">
        <v>58</v>
      </c>
      <c r="E149" s="76">
        <f ca="1">'Weekly BS'!E120</f>
        <v>0</v>
      </c>
      <c r="F149" s="76">
        <f ca="1">'Weekly BS'!F120</f>
        <v>0</v>
      </c>
      <c r="G149" s="76">
        <f ca="1">'Weekly BS'!G120</f>
        <v>0</v>
      </c>
      <c r="H149" s="76">
        <f ca="1">'Weekly BS'!H120</f>
        <v>0</v>
      </c>
      <c r="I149" s="76">
        <f ca="1">'Weekly BS'!I120</f>
        <v>0</v>
      </c>
      <c r="J149" s="76">
        <f ca="1">'Weekly BS'!J120</f>
        <v>0</v>
      </c>
      <c r="K149" s="76">
        <f ca="1">'Weekly BS'!K120</f>
        <v>0</v>
      </c>
      <c r="L149" s="76">
        <f ca="1">'Weekly BS'!L120</f>
        <v>0</v>
      </c>
      <c r="M149" s="76">
        <f ca="1">'Weekly BS'!M120</f>
        <v>0</v>
      </c>
      <c r="N149" s="76">
        <f ca="1">'Weekly BS'!N120</f>
        <v>0</v>
      </c>
      <c r="O149" s="76">
        <f ca="1">'Weekly BS'!O120</f>
        <v>0</v>
      </c>
      <c r="P149" s="76">
        <f ca="1">'Weekly BS'!P120</f>
        <v>0</v>
      </c>
      <c r="Q149" s="76">
        <f ca="1">'Weekly BS'!Q120</f>
        <v>0</v>
      </c>
      <c r="R149" s="76">
        <f ca="1">'Weekly BS'!R120</f>
        <v>0</v>
      </c>
    </row>
    <row r="150" spans="2:18">
      <c r="B150" s="25">
        <v>3</v>
      </c>
      <c r="C150" s="55"/>
      <c r="D150" s="55" t="s">
        <v>203</v>
      </c>
      <c r="E150" s="74"/>
      <c r="F150" s="75">
        <f>Assumptions!F137</f>
        <v>7.6923076923076923E-4</v>
      </c>
      <c r="G150" s="75">
        <f>Assumptions!G137</f>
        <v>7.6923076923076923E-4</v>
      </c>
      <c r="H150" s="75">
        <f>Assumptions!H137</f>
        <v>7.6923076923076923E-4</v>
      </c>
      <c r="I150" s="75">
        <f>Assumptions!I137</f>
        <v>7.6923076923076923E-4</v>
      </c>
      <c r="J150" s="75">
        <f>Assumptions!J137</f>
        <v>7.6923076923076923E-4</v>
      </c>
      <c r="K150" s="75">
        <f>Assumptions!K137</f>
        <v>7.6923076923076923E-4</v>
      </c>
      <c r="L150" s="75">
        <f>Assumptions!L137</f>
        <v>7.6923076923076923E-4</v>
      </c>
      <c r="M150" s="75">
        <f>Assumptions!M137</f>
        <v>7.6923076923076923E-4</v>
      </c>
      <c r="N150" s="75">
        <f>Assumptions!N137</f>
        <v>7.6923076923076923E-4</v>
      </c>
      <c r="O150" s="75">
        <f>Assumptions!O137</f>
        <v>7.6923076923076923E-4</v>
      </c>
      <c r="P150" s="75">
        <f>Assumptions!P137</f>
        <v>7.6923076923076923E-4</v>
      </c>
      <c r="Q150" s="75">
        <f>Assumptions!Q137</f>
        <v>7.6923076923076923E-4</v>
      </c>
      <c r="R150" s="75">
        <f>Assumptions!R137</f>
        <v>7.6923076923076923E-4</v>
      </c>
    </row>
    <row r="151" spans="2:18">
      <c r="B151" s="25">
        <v>3</v>
      </c>
      <c r="C151" s="55"/>
      <c r="D151" s="77" t="s">
        <v>68</v>
      </c>
      <c r="E151" s="56"/>
      <c r="F151" s="24">
        <f t="shared" ref="F151:R151" ca="1" si="39">AVERAGE(E149:F149)*F150</f>
        <v>0</v>
      </c>
      <c r="G151" s="24">
        <f t="shared" ca="1" si="39"/>
        <v>0</v>
      </c>
      <c r="H151" s="24">
        <f t="shared" ca="1" si="39"/>
        <v>0</v>
      </c>
      <c r="I151" s="24">
        <f t="shared" ca="1" si="39"/>
        <v>0</v>
      </c>
      <c r="J151" s="24">
        <f t="shared" ca="1" si="39"/>
        <v>0</v>
      </c>
      <c r="K151" s="24">
        <f t="shared" ca="1" si="39"/>
        <v>0</v>
      </c>
      <c r="L151" s="24">
        <f t="shared" ca="1" si="39"/>
        <v>0</v>
      </c>
      <c r="M151" s="24">
        <f t="shared" ca="1" si="39"/>
        <v>0</v>
      </c>
      <c r="N151" s="24">
        <f t="shared" ca="1" si="39"/>
        <v>0</v>
      </c>
      <c r="O151" s="24">
        <f t="shared" ca="1" si="39"/>
        <v>0</v>
      </c>
      <c r="P151" s="24">
        <f t="shared" ca="1" si="39"/>
        <v>0</v>
      </c>
      <c r="Q151" s="24">
        <f t="shared" ca="1" si="39"/>
        <v>0</v>
      </c>
      <c r="R151" s="24">
        <f t="shared" ca="1" si="39"/>
        <v>0</v>
      </c>
    </row>
    <row r="152" spans="2:18" hidden="1"/>
    <row r="153" spans="2:18" hidden="1"/>
    <row r="154" spans="2:18" hidden="1"/>
    <row r="155" spans="2:18" hidden="1"/>
    <row r="156" spans="2:18" hidden="1"/>
    <row r="157" spans="2:18" hidden="1"/>
    <row r="158" spans="2:18" hidden="1"/>
    <row r="159" spans="2:18" hidden="1"/>
    <row r="160" spans="2:18" hidden="1"/>
    <row r="161" spans="1:14" hidden="1"/>
    <row r="162" spans="1:14" hidden="1"/>
    <row r="163" spans="1:14" hidden="1"/>
    <row r="164" spans="1:14" hidden="1"/>
    <row r="165" spans="1:14" hidden="1"/>
    <row r="166" spans="1:14" hidden="1"/>
    <row r="167" spans="1:14" hidden="1"/>
    <row r="168" spans="1:14" hidden="1"/>
    <row r="169" spans="1:14" hidden="1"/>
    <row r="170" spans="1:14" hidden="1"/>
    <row r="171" spans="1:14" hidden="1"/>
    <row r="174" spans="1:14">
      <c r="A174" s="23" t="s">
        <v>3</v>
      </c>
    </row>
    <row r="175" spans="1:14">
      <c r="B175" s="25">
        <v>4</v>
      </c>
      <c r="C175" s="37" t="s">
        <v>125</v>
      </c>
      <c r="D175" s="55"/>
      <c r="E175" s="55"/>
      <c r="F175" s="55"/>
      <c r="G175" s="55"/>
      <c r="H175" s="55"/>
      <c r="I175" s="55"/>
      <c r="J175" s="55"/>
      <c r="K175" s="55"/>
      <c r="M175" s="55"/>
      <c r="N175" s="55"/>
    </row>
    <row r="176" spans="1:14">
      <c r="B176" s="25">
        <v>4</v>
      </c>
      <c r="C176" s="55"/>
      <c r="D176" s="62" t="s">
        <v>23</v>
      </c>
      <c r="E176" s="55"/>
      <c r="F176" s="55"/>
      <c r="G176" s="55"/>
      <c r="H176" s="55"/>
      <c r="I176" s="55"/>
      <c r="J176" s="55"/>
      <c r="K176" s="55"/>
      <c r="M176" s="55"/>
      <c r="N176" s="55"/>
    </row>
    <row r="177" spans="2:18">
      <c r="B177" s="25">
        <v>4</v>
      </c>
      <c r="C177" s="55"/>
      <c r="D177" s="55" t="s">
        <v>66</v>
      </c>
      <c r="E177" s="24">
        <f ca="1">'Weekly BS'!E188</f>
        <v>2367.8682012008835</v>
      </c>
      <c r="F177" s="24">
        <f ca="1">'Weekly BS'!F188</f>
        <v>1745.5767011772739</v>
      </c>
      <c r="G177" s="24">
        <f ca="1">'Weekly BS'!G188</f>
        <v>2512.1446993403661</v>
      </c>
      <c r="H177" s="24">
        <f ca="1">'Weekly BS'!H188</f>
        <v>1888.5953019611779</v>
      </c>
      <c r="I177" s="24">
        <f ca="1">'Weekly BS'!I188</f>
        <v>2269.013920528475</v>
      </c>
      <c r="J177" s="24">
        <f ca="1">'Weekly BS'!J188</f>
        <v>1644.2194970827377</v>
      </c>
      <c r="K177" s="24">
        <f ca="1">'Weekly BS'!K188</f>
        <v>2025.3312442624244</v>
      </c>
      <c r="L177" s="24">
        <f ca="1">'Weekly BS'!L188</f>
        <v>1399.3062482180123</v>
      </c>
      <c r="M177" s="24">
        <f ca="1">'Weekly BS'!M188</f>
        <v>1781.1264298900915</v>
      </c>
      <c r="N177" s="24">
        <f ca="1">'Weekly BS'!N188</f>
        <v>1153.8856095309204</v>
      </c>
      <c r="O177" s="24">
        <f ca="1">'Weekly BS'!O188</f>
        <v>1536.4294765966147</v>
      </c>
      <c r="P177" s="24">
        <f ca="1">'Weekly BS'!P188</f>
        <v>907.98702985516582</v>
      </c>
      <c r="Q177" s="24">
        <f ca="1">'Weekly BS'!Q188</f>
        <v>1291.2691013439694</v>
      </c>
      <c r="R177" s="24">
        <f ca="1">'Weekly BS'!R188</f>
        <v>661.63814962564652</v>
      </c>
    </row>
    <row r="178" spans="2:18">
      <c r="B178" s="25">
        <v>4</v>
      </c>
      <c r="C178" s="55"/>
      <c r="D178" s="55" t="s">
        <v>67</v>
      </c>
      <c r="E178" s="74"/>
      <c r="F178" s="75">
        <f>Assumptions!F195</f>
        <v>1.5384615384615385E-3</v>
      </c>
      <c r="G178" s="75">
        <f>Assumptions!G195</f>
        <v>1.5384615384615385E-3</v>
      </c>
      <c r="H178" s="75">
        <f>Assumptions!H195</f>
        <v>1.5384615384615385E-3</v>
      </c>
      <c r="I178" s="75">
        <f>Assumptions!I195</f>
        <v>1.5384615384615385E-3</v>
      </c>
      <c r="J178" s="75">
        <f>Assumptions!J195</f>
        <v>1.5384615384615385E-3</v>
      </c>
      <c r="K178" s="75">
        <f>Assumptions!K195</f>
        <v>1.5384615384615385E-3</v>
      </c>
      <c r="L178" s="75">
        <f>Assumptions!L195</f>
        <v>1.5384615384615385E-3</v>
      </c>
      <c r="M178" s="75">
        <f>Assumptions!M195</f>
        <v>1.5384615384615385E-3</v>
      </c>
      <c r="N178" s="75">
        <f>Assumptions!N195</f>
        <v>1.5384615384615385E-3</v>
      </c>
      <c r="O178" s="75">
        <f>Assumptions!O195</f>
        <v>1.5384615384615385E-3</v>
      </c>
      <c r="P178" s="75">
        <f>Assumptions!P195</f>
        <v>1.5384615384615385E-3</v>
      </c>
      <c r="Q178" s="75">
        <f>Assumptions!Q195</f>
        <v>1.5384615384615385E-3</v>
      </c>
      <c r="R178" s="75">
        <f>Assumptions!R195</f>
        <v>1.5384615384615385E-3</v>
      </c>
    </row>
    <row r="179" spans="2:18">
      <c r="B179" s="25">
        <v>4</v>
      </c>
      <c r="C179" s="55"/>
      <c r="D179" s="55" t="s">
        <v>141</v>
      </c>
      <c r="E179" s="56"/>
      <c r="F179" s="24">
        <f t="shared" ref="F179:R179" ca="1" si="40">AVERAGE(E177:F177)*F178</f>
        <v>3.1641883864447364</v>
      </c>
      <c r="G179" s="24">
        <f t="shared" ca="1" si="40"/>
        <v>3.2751703080904924</v>
      </c>
      <c r="H179" s="24">
        <f t="shared" ca="1" si="40"/>
        <v>3.385184616385803</v>
      </c>
      <c r="I179" s="24">
        <f t="shared" ca="1" si="40"/>
        <v>3.1981609403766562</v>
      </c>
      <c r="J179" s="24">
        <f t="shared" ca="1" si="40"/>
        <v>3.010179552008625</v>
      </c>
      <c r="K179" s="24">
        <f t="shared" ca="1" si="40"/>
        <v>2.8227313394962787</v>
      </c>
      <c r="L179" s="24">
        <f t="shared" ca="1" si="40"/>
        <v>2.634336532677259</v>
      </c>
      <c r="M179" s="24">
        <f t="shared" ca="1" si="40"/>
        <v>2.4464866754677721</v>
      </c>
      <c r="N179" s="24">
        <f t="shared" ca="1" si="40"/>
        <v>2.2577015687853934</v>
      </c>
      <c r="O179" s="24">
        <f t="shared" ca="1" si="40"/>
        <v>2.0694731431750273</v>
      </c>
      <c r="P179" s="24">
        <f t="shared" ca="1" si="40"/>
        <v>1.8803203895782927</v>
      </c>
      <c r="Q179" s="24">
        <f t="shared" ca="1" si="40"/>
        <v>1.6917354855377964</v>
      </c>
      <c r="R179" s="24">
        <f t="shared" ca="1" si="40"/>
        <v>1.5022363468997046</v>
      </c>
    </row>
    <row r="180" spans="2:18">
      <c r="B180" s="25">
        <v>4</v>
      </c>
      <c r="C180" s="55"/>
      <c r="D180" s="55"/>
      <c r="E180" s="56"/>
    </row>
    <row r="181" spans="2:18">
      <c r="B181" s="25">
        <v>4</v>
      </c>
      <c r="C181" s="55"/>
      <c r="D181" s="62" t="s">
        <v>22</v>
      </c>
      <c r="E181" s="56"/>
    </row>
    <row r="182" spans="2:18">
      <c r="B182" s="25">
        <v>4</v>
      </c>
      <c r="C182" s="55"/>
      <c r="D182" s="55" t="s">
        <v>63</v>
      </c>
      <c r="E182" s="56"/>
      <c r="F182" s="24">
        <f>E185</f>
        <v>200</v>
      </c>
      <c r="G182" s="24">
        <f t="shared" ref="G182:R182" si="41">F185</f>
        <v>200</v>
      </c>
      <c r="H182" s="24">
        <f t="shared" si="41"/>
        <v>200</v>
      </c>
      <c r="I182" s="24">
        <f t="shared" si="41"/>
        <v>200</v>
      </c>
      <c r="J182" s="24">
        <f t="shared" si="41"/>
        <v>200</v>
      </c>
      <c r="K182" s="24">
        <f t="shared" si="41"/>
        <v>200</v>
      </c>
      <c r="L182" s="24">
        <f t="shared" si="41"/>
        <v>200</v>
      </c>
      <c r="M182" s="24">
        <f t="shared" si="41"/>
        <v>200</v>
      </c>
      <c r="N182" s="24">
        <f t="shared" si="41"/>
        <v>200</v>
      </c>
      <c r="O182" s="24">
        <f t="shared" si="41"/>
        <v>200</v>
      </c>
      <c r="P182" s="24">
        <f t="shared" si="41"/>
        <v>200</v>
      </c>
      <c r="Q182" s="24">
        <f t="shared" si="41"/>
        <v>200</v>
      </c>
      <c r="R182" s="24">
        <f t="shared" si="41"/>
        <v>200</v>
      </c>
    </row>
    <row r="183" spans="2:18">
      <c r="B183" s="25">
        <v>4</v>
      </c>
      <c r="C183" s="55"/>
      <c r="D183" s="55" t="s">
        <v>61</v>
      </c>
      <c r="E183" s="56"/>
      <c r="F183" s="24">
        <f>Assumptions!F198</f>
        <v>0</v>
      </c>
      <c r="G183" s="24">
        <f>Assumptions!G198</f>
        <v>0</v>
      </c>
      <c r="H183" s="24">
        <f>Assumptions!H198</f>
        <v>0</v>
      </c>
      <c r="I183" s="24">
        <f>Assumptions!I198</f>
        <v>0</v>
      </c>
      <c r="J183" s="24">
        <f>Assumptions!J198</f>
        <v>0</v>
      </c>
      <c r="K183" s="24">
        <f>Assumptions!K198</f>
        <v>0</v>
      </c>
      <c r="L183" s="24">
        <f>Assumptions!L198</f>
        <v>0</v>
      </c>
      <c r="M183" s="24">
        <f>Assumptions!M198</f>
        <v>0</v>
      </c>
      <c r="N183" s="24">
        <f>Assumptions!N198</f>
        <v>0</v>
      </c>
      <c r="O183" s="24">
        <f>Assumptions!O198</f>
        <v>0</v>
      </c>
      <c r="P183" s="24">
        <f>Assumptions!P198</f>
        <v>0</v>
      </c>
      <c r="Q183" s="24">
        <f>Assumptions!Q198</f>
        <v>0</v>
      </c>
      <c r="R183" s="24">
        <f>Assumptions!R198</f>
        <v>0</v>
      </c>
    </row>
    <row r="184" spans="2:18">
      <c r="B184" s="25">
        <v>4</v>
      </c>
      <c r="C184" s="55"/>
      <c r="D184" s="55" t="s">
        <v>128</v>
      </c>
      <c r="E184" s="56"/>
      <c r="F184" s="24">
        <f>Assumptions!F199</f>
        <v>0</v>
      </c>
      <c r="G184" s="24">
        <f>Assumptions!G199</f>
        <v>0</v>
      </c>
      <c r="H184" s="24">
        <f>Assumptions!H199</f>
        <v>0</v>
      </c>
      <c r="I184" s="24">
        <f>Assumptions!I199</f>
        <v>0</v>
      </c>
      <c r="J184" s="24">
        <f>Assumptions!J199</f>
        <v>0</v>
      </c>
      <c r="K184" s="24">
        <f>Assumptions!K199</f>
        <v>0</v>
      </c>
      <c r="L184" s="24">
        <f>Assumptions!L199</f>
        <v>0</v>
      </c>
      <c r="M184" s="24">
        <f>Assumptions!M199</f>
        <v>0</v>
      </c>
      <c r="N184" s="24">
        <f>Assumptions!N199</f>
        <v>0</v>
      </c>
      <c r="O184" s="24">
        <f>Assumptions!O199</f>
        <v>0</v>
      </c>
      <c r="P184" s="24">
        <f>Assumptions!P199</f>
        <v>0</v>
      </c>
      <c r="Q184" s="24">
        <f>Assumptions!Q199</f>
        <v>0</v>
      </c>
      <c r="R184" s="24">
        <f>Assumptions!R199</f>
        <v>0</v>
      </c>
    </row>
    <row r="185" spans="2:18">
      <c r="B185" s="25">
        <v>4</v>
      </c>
      <c r="C185" s="55"/>
      <c r="D185" s="55" t="s">
        <v>62</v>
      </c>
      <c r="E185" s="76">
        <f>'Weekly BS'!E195</f>
        <v>200</v>
      </c>
      <c r="F185" s="24">
        <f t="shared" ref="F185:R185" si="42">F182+F183-F184</f>
        <v>200</v>
      </c>
      <c r="G185" s="24">
        <f t="shared" si="42"/>
        <v>200</v>
      </c>
      <c r="H185" s="24">
        <f t="shared" si="42"/>
        <v>200</v>
      </c>
      <c r="I185" s="24">
        <f t="shared" si="42"/>
        <v>200</v>
      </c>
      <c r="J185" s="24">
        <f t="shared" si="42"/>
        <v>200</v>
      </c>
      <c r="K185" s="24">
        <f t="shared" si="42"/>
        <v>200</v>
      </c>
      <c r="L185" s="24">
        <f t="shared" si="42"/>
        <v>200</v>
      </c>
      <c r="M185" s="24">
        <f t="shared" si="42"/>
        <v>200</v>
      </c>
      <c r="N185" s="24">
        <f t="shared" si="42"/>
        <v>200</v>
      </c>
      <c r="O185" s="24">
        <f t="shared" si="42"/>
        <v>200</v>
      </c>
      <c r="P185" s="24">
        <f t="shared" si="42"/>
        <v>200</v>
      </c>
      <c r="Q185" s="24">
        <f t="shared" si="42"/>
        <v>200</v>
      </c>
      <c r="R185" s="24">
        <f t="shared" si="42"/>
        <v>200</v>
      </c>
    </row>
    <row r="186" spans="2:18">
      <c r="B186" s="25">
        <v>4</v>
      </c>
      <c r="C186" s="55"/>
      <c r="D186" s="55" t="s">
        <v>126</v>
      </c>
      <c r="E186" s="74"/>
      <c r="F186" s="28">
        <f>Assumptions!F196</f>
        <v>1.5384615384615385E-3</v>
      </c>
      <c r="G186" s="28">
        <f>Assumptions!G196</f>
        <v>1.5384615384615385E-3</v>
      </c>
      <c r="H186" s="28">
        <f>Assumptions!H196</f>
        <v>1.5384615384615385E-3</v>
      </c>
      <c r="I186" s="28">
        <f>Assumptions!I196</f>
        <v>1.5384615384615385E-3</v>
      </c>
      <c r="J186" s="28">
        <f>Assumptions!J196</f>
        <v>1.5384615384615385E-3</v>
      </c>
      <c r="K186" s="28">
        <f>Assumptions!K196</f>
        <v>1.5384615384615385E-3</v>
      </c>
      <c r="L186" s="28">
        <f>Assumptions!L196</f>
        <v>1.5384615384615385E-3</v>
      </c>
      <c r="M186" s="28">
        <f>Assumptions!M196</f>
        <v>1.5384615384615385E-3</v>
      </c>
      <c r="N186" s="28">
        <f>Assumptions!N196</f>
        <v>1.5384615384615385E-3</v>
      </c>
      <c r="O186" s="28">
        <f>Assumptions!O196</f>
        <v>1.5384615384615385E-3</v>
      </c>
      <c r="P186" s="28">
        <f>Assumptions!P196</f>
        <v>1.5384615384615385E-3</v>
      </c>
      <c r="Q186" s="28">
        <f>Assumptions!Q196</f>
        <v>1.5384615384615385E-3</v>
      </c>
      <c r="R186" s="28">
        <f>Assumptions!R196</f>
        <v>1.5384615384615385E-3</v>
      </c>
    </row>
    <row r="187" spans="2:18">
      <c r="B187" s="25">
        <v>4</v>
      </c>
      <c r="C187" s="55"/>
      <c r="D187" s="55" t="s">
        <v>141</v>
      </c>
      <c r="E187" s="56"/>
      <c r="F187" s="24">
        <f t="shared" ref="F187:R187" si="43">AVERAGE(E185:F185)*F186</f>
        <v>0.30769230769230771</v>
      </c>
      <c r="G187" s="24">
        <f t="shared" si="43"/>
        <v>0.30769230769230771</v>
      </c>
      <c r="H187" s="24">
        <f t="shared" si="43"/>
        <v>0.30769230769230771</v>
      </c>
      <c r="I187" s="24">
        <f t="shared" si="43"/>
        <v>0.30769230769230771</v>
      </c>
      <c r="J187" s="24">
        <f t="shared" si="43"/>
        <v>0.30769230769230771</v>
      </c>
      <c r="K187" s="24">
        <f t="shared" si="43"/>
        <v>0.30769230769230771</v>
      </c>
      <c r="L187" s="24">
        <f t="shared" si="43"/>
        <v>0.30769230769230771</v>
      </c>
      <c r="M187" s="24">
        <f t="shared" si="43"/>
        <v>0.30769230769230771</v>
      </c>
      <c r="N187" s="24">
        <f t="shared" si="43"/>
        <v>0.30769230769230771</v>
      </c>
      <c r="O187" s="24">
        <f t="shared" si="43"/>
        <v>0.30769230769230771</v>
      </c>
      <c r="P187" s="24">
        <f t="shared" si="43"/>
        <v>0.30769230769230771</v>
      </c>
      <c r="Q187" s="24">
        <f t="shared" si="43"/>
        <v>0.30769230769230771</v>
      </c>
      <c r="R187" s="24">
        <f t="shared" si="43"/>
        <v>0.30769230769230771</v>
      </c>
    </row>
    <row r="188" spans="2:18">
      <c r="B188" s="25">
        <v>4</v>
      </c>
      <c r="C188" s="55"/>
      <c r="D188" s="55"/>
      <c r="E188" s="56"/>
    </row>
    <row r="189" spans="2:18">
      <c r="B189" s="25">
        <v>4</v>
      </c>
      <c r="C189" s="37" t="s">
        <v>127</v>
      </c>
      <c r="D189" s="55"/>
      <c r="E189" s="56"/>
    </row>
    <row r="190" spans="2:18">
      <c r="B190" s="25">
        <v>4</v>
      </c>
      <c r="C190" s="55"/>
      <c r="D190" s="62" t="s">
        <v>64</v>
      </c>
      <c r="E190" s="56"/>
    </row>
    <row r="191" spans="2:18">
      <c r="B191" s="25">
        <v>4</v>
      </c>
      <c r="C191" s="55"/>
      <c r="D191" s="55" t="s">
        <v>63</v>
      </c>
      <c r="E191" s="56"/>
      <c r="F191" s="24">
        <f>E194</f>
        <v>504</v>
      </c>
      <c r="G191" s="24">
        <f t="shared" ref="G191:R191" si="44">F194</f>
        <v>504</v>
      </c>
      <c r="H191" s="24">
        <f t="shared" si="44"/>
        <v>504</v>
      </c>
      <c r="I191" s="24">
        <f t="shared" si="44"/>
        <v>504</v>
      </c>
      <c r="J191" s="24">
        <f t="shared" si="44"/>
        <v>504</v>
      </c>
      <c r="K191" s="24">
        <f t="shared" si="44"/>
        <v>504</v>
      </c>
      <c r="L191" s="24">
        <f t="shared" si="44"/>
        <v>504</v>
      </c>
      <c r="M191" s="24">
        <f t="shared" si="44"/>
        <v>504</v>
      </c>
      <c r="N191" s="24">
        <f t="shared" si="44"/>
        <v>504</v>
      </c>
      <c r="O191" s="24">
        <f t="shared" si="44"/>
        <v>504</v>
      </c>
      <c r="P191" s="24">
        <f t="shared" si="44"/>
        <v>504</v>
      </c>
      <c r="Q191" s="24">
        <f t="shared" si="44"/>
        <v>504</v>
      </c>
      <c r="R191" s="24">
        <f t="shared" si="44"/>
        <v>504</v>
      </c>
    </row>
    <row r="192" spans="2:18">
      <c r="B192" s="25">
        <v>4</v>
      </c>
      <c r="C192" s="55"/>
      <c r="D192" s="55" t="s">
        <v>61</v>
      </c>
      <c r="E192" s="56"/>
      <c r="F192" s="24">
        <f>Assumptions!F200</f>
        <v>0</v>
      </c>
      <c r="G192" s="24">
        <f>Assumptions!G200</f>
        <v>0</v>
      </c>
      <c r="H192" s="24">
        <f>Assumptions!H200</f>
        <v>0</v>
      </c>
      <c r="I192" s="24">
        <f>Assumptions!I200</f>
        <v>0</v>
      </c>
      <c r="J192" s="24">
        <f>Assumptions!J200</f>
        <v>0</v>
      </c>
      <c r="K192" s="24">
        <f>Assumptions!K200</f>
        <v>0</v>
      </c>
      <c r="L192" s="24">
        <f>Assumptions!L200</f>
        <v>0</v>
      </c>
      <c r="M192" s="24">
        <f>Assumptions!M200</f>
        <v>0</v>
      </c>
      <c r="N192" s="24">
        <f>Assumptions!N200</f>
        <v>0</v>
      </c>
      <c r="O192" s="24">
        <f>Assumptions!O200</f>
        <v>0</v>
      </c>
      <c r="P192" s="24">
        <f>Assumptions!P200</f>
        <v>0</v>
      </c>
      <c r="Q192" s="24">
        <f>Assumptions!Q200</f>
        <v>0</v>
      </c>
      <c r="R192" s="24">
        <f>Assumptions!R200</f>
        <v>0</v>
      </c>
    </row>
    <row r="193" spans="2:18">
      <c r="B193" s="25">
        <v>4</v>
      </c>
      <c r="C193" s="55"/>
      <c r="D193" s="55" t="s">
        <v>128</v>
      </c>
      <c r="E193" s="56"/>
      <c r="F193" s="24">
        <f>Assumptions!F201</f>
        <v>0</v>
      </c>
      <c r="G193" s="24">
        <f>Assumptions!G201</f>
        <v>0</v>
      </c>
      <c r="H193" s="24">
        <f>Assumptions!H201</f>
        <v>0</v>
      </c>
      <c r="I193" s="24">
        <f>Assumptions!I201</f>
        <v>0</v>
      </c>
      <c r="J193" s="24">
        <f>Assumptions!J201</f>
        <v>0</v>
      </c>
      <c r="K193" s="24">
        <f>Assumptions!K201</f>
        <v>0</v>
      </c>
      <c r="L193" s="24">
        <f>Assumptions!L201</f>
        <v>0</v>
      </c>
      <c r="M193" s="24">
        <f>Assumptions!M201</f>
        <v>0</v>
      </c>
      <c r="N193" s="24">
        <f>Assumptions!N201</f>
        <v>0</v>
      </c>
      <c r="O193" s="24">
        <f>Assumptions!O201</f>
        <v>0</v>
      </c>
      <c r="P193" s="24">
        <f>Assumptions!P201</f>
        <v>0</v>
      </c>
      <c r="Q193" s="24">
        <f>Assumptions!Q201</f>
        <v>0</v>
      </c>
      <c r="R193" s="24">
        <f>Assumptions!R201</f>
        <v>0</v>
      </c>
    </row>
    <row r="194" spans="2:18">
      <c r="B194" s="25">
        <v>4</v>
      </c>
      <c r="C194" s="55"/>
      <c r="D194" s="55" t="s">
        <v>62</v>
      </c>
      <c r="E194" s="76">
        <f>'Weekly BS'!E196</f>
        <v>504</v>
      </c>
      <c r="F194" s="24">
        <f>F191+F192-F193</f>
        <v>504</v>
      </c>
      <c r="G194" s="24">
        <f t="shared" ref="G194:R194" si="45">G191+G192-G193</f>
        <v>504</v>
      </c>
      <c r="H194" s="24">
        <f t="shared" si="45"/>
        <v>504</v>
      </c>
      <c r="I194" s="24">
        <f t="shared" si="45"/>
        <v>504</v>
      </c>
      <c r="J194" s="24">
        <f t="shared" si="45"/>
        <v>504</v>
      </c>
      <c r="K194" s="24">
        <f t="shared" si="45"/>
        <v>504</v>
      </c>
      <c r="L194" s="24">
        <f t="shared" si="45"/>
        <v>504</v>
      </c>
      <c r="M194" s="24">
        <f t="shared" si="45"/>
        <v>504</v>
      </c>
      <c r="N194" s="24">
        <f t="shared" si="45"/>
        <v>504</v>
      </c>
      <c r="O194" s="24">
        <f t="shared" si="45"/>
        <v>504</v>
      </c>
      <c r="P194" s="24">
        <f t="shared" si="45"/>
        <v>504</v>
      </c>
      <c r="Q194" s="24">
        <f t="shared" si="45"/>
        <v>504</v>
      </c>
      <c r="R194" s="24">
        <f t="shared" si="45"/>
        <v>504</v>
      </c>
    </row>
    <row r="195" spans="2:18">
      <c r="B195" s="25">
        <v>4</v>
      </c>
      <c r="C195" s="55"/>
      <c r="D195" s="55" t="s">
        <v>126</v>
      </c>
      <c r="E195" s="74"/>
      <c r="F195" s="28">
        <f>Assumptions!F197</f>
        <v>1.7307692307692306E-3</v>
      </c>
      <c r="G195" s="28">
        <f>Assumptions!G197</f>
        <v>1.7307692307692306E-3</v>
      </c>
      <c r="H195" s="28">
        <f>Assumptions!H197</f>
        <v>1.7307692307692306E-3</v>
      </c>
      <c r="I195" s="28">
        <f>Assumptions!I197</f>
        <v>1.7307692307692306E-3</v>
      </c>
      <c r="J195" s="28">
        <f>Assumptions!J197</f>
        <v>1.7307692307692306E-3</v>
      </c>
      <c r="K195" s="28">
        <f>Assumptions!K197</f>
        <v>1.7307692307692306E-3</v>
      </c>
      <c r="L195" s="28">
        <f>Assumptions!L197</f>
        <v>1.7307692307692306E-3</v>
      </c>
      <c r="M195" s="28">
        <f>Assumptions!M197</f>
        <v>1.7307692307692306E-3</v>
      </c>
      <c r="N195" s="28">
        <f>Assumptions!N197</f>
        <v>1.7307692307692306E-3</v>
      </c>
      <c r="O195" s="28">
        <f>Assumptions!O197</f>
        <v>1.7307692307692306E-3</v>
      </c>
      <c r="P195" s="28">
        <f>Assumptions!P197</f>
        <v>1.7307692307692306E-3</v>
      </c>
      <c r="Q195" s="28">
        <f>Assumptions!Q197</f>
        <v>1.7307692307692306E-3</v>
      </c>
      <c r="R195" s="28">
        <f>Assumptions!R197</f>
        <v>1.7307692307692306E-3</v>
      </c>
    </row>
    <row r="196" spans="2:18">
      <c r="B196" s="25">
        <v>4</v>
      </c>
      <c r="C196" s="55"/>
      <c r="D196" s="55" t="s">
        <v>141</v>
      </c>
      <c r="E196" s="56"/>
      <c r="F196" s="24">
        <f t="shared" ref="F196:R196" si="46">AVERAGE(E194:F194)*F195</f>
        <v>0.87230769230769223</v>
      </c>
      <c r="G196" s="24">
        <f t="shared" si="46"/>
        <v>0.87230769230769223</v>
      </c>
      <c r="H196" s="24">
        <f t="shared" si="46"/>
        <v>0.87230769230769223</v>
      </c>
      <c r="I196" s="24">
        <f t="shared" si="46"/>
        <v>0.87230769230769223</v>
      </c>
      <c r="J196" s="24">
        <f t="shared" si="46"/>
        <v>0.87230769230769223</v>
      </c>
      <c r="K196" s="24">
        <f t="shared" si="46"/>
        <v>0.87230769230769223</v>
      </c>
      <c r="L196" s="24">
        <f t="shared" si="46"/>
        <v>0.87230769230769223</v>
      </c>
      <c r="M196" s="24">
        <f t="shared" si="46"/>
        <v>0.87230769230769223</v>
      </c>
      <c r="N196" s="24">
        <f t="shared" si="46"/>
        <v>0.87230769230769223</v>
      </c>
      <c r="O196" s="24">
        <f t="shared" si="46"/>
        <v>0.87230769230769223</v>
      </c>
      <c r="P196" s="24">
        <f t="shared" si="46"/>
        <v>0.87230769230769223</v>
      </c>
      <c r="Q196" s="24">
        <f t="shared" si="46"/>
        <v>0.87230769230769223</v>
      </c>
      <c r="R196" s="24">
        <f t="shared" si="46"/>
        <v>0.87230769230769223</v>
      </c>
    </row>
    <row r="197" spans="2:18">
      <c r="B197" s="25">
        <v>4</v>
      </c>
      <c r="C197" s="55"/>
      <c r="D197" s="55"/>
      <c r="E197" s="56"/>
    </row>
    <row r="198" spans="2:18">
      <c r="B198" s="25">
        <v>4</v>
      </c>
      <c r="C198" s="37" t="s">
        <v>129</v>
      </c>
      <c r="D198" s="55"/>
      <c r="E198" s="56"/>
    </row>
    <row r="199" spans="2:18">
      <c r="B199" s="25">
        <v>4</v>
      </c>
      <c r="C199" s="55"/>
      <c r="D199" s="55" t="s">
        <v>23</v>
      </c>
      <c r="E199" s="56"/>
      <c r="F199" s="24">
        <f t="shared" ref="F199:R199" ca="1" si="47">F177</f>
        <v>1745.5767011772739</v>
      </c>
      <c r="G199" s="24">
        <f t="shared" ca="1" si="47"/>
        <v>2512.1446993403661</v>
      </c>
      <c r="H199" s="24">
        <f t="shared" ca="1" si="47"/>
        <v>1888.5953019611779</v>
      </c>
      <c r="I199" s="24">
        <f t="shared" ca="1" si="47"/>
        <v>2269.013920528475</v>
      </c>
      <c r="J199" s="24">
        <f t="shared" ca="1" si="47"/>
        <v>1644.2194970827377</v>
      </c>
      <c r="K199" s="24">
        <f t="shared" ca="1" si="47"/>
        <v>2025.3312442624244</v>
      </c>
      <c r="L199" s="24">
        <f t="shared" ca="1" si="47"/>
        <v>1399.3062482180123</v>
      </c>
      <c r="M199" s="24">
        <f t="shared" ca="1" si="47"/>
        <v>1781.1264298900915</v>
      </c>
      <c r="N199" s="24">
        <f t="shared" ca="1" si="47"/>
        <v>1153.8856095309204</v>
      </c>
      <c r="O199" s="24">
        <f t="shared" ca="1" si="47"/>
        <v>1536.4294765966147</v>
      </c>
      <c r="P199" s="24">
        <f t="shared" ca="1" si="47"/>
        <v>907.98702985516582</v>
      </c>
      <c r="Q199" s="24">
        <f t="shared" ca="1" si="47"/>
        <v>1291.2691013439694</v>
      </c>
      <c r="R199" s="24">
        <f t="shared" ca="1" si="47"/>
        <v>661.63814962564652</v>
      </c>
    </row>
    <row r="200" spans="2:18">
      <c r="B200" s="25">
        <v>4</v>
      </c>
      <c r="C200" s="55"/>
      <c r="D200" s="55" t="s">
        <v>22</v>
      </c>
      <c r="E200" s="56"/>
      <c r="F200" s="24">
        <f t="shared" ref="F200:R200" si="48">F185</f>
        <v>200</v>
      </c>
      <c r="G200" s="24">
        <f t="shared" si="48"/>
        <v>200</v>
      </c>
      <c r="H200" s="24">
        <f t="shared" si="48"/>
        <v>200</v>
      </c>
      <c r="I200" s="24">
        <f t="shared" si="48"/>
        <v>200</v>
      </c>
      <c r="J200" s="24">
        <f t="shared" si="48"/>
        <v>200</v>
      </c>
      <c r="K200" s="24">
        <f t="shared" si="48"/>
        <v>200</v>
      </c>
      <c r="L200" s="24">
        <f t="shared" si="48"/>
        <v>200</v>
      </c>
      <c r="M200" s="24">
        <f t="shared" si="48"/>
        <v>200</v>
      </c>
      <c r="N200" s="24">
        <f t="shared" si="48"/>
        <v>200</v>
      </c>
      <c r="O200" s="24">
        <f t="shared" si="48"/>
        <v>200</v>
      </c>
      <c r="P200" s="24">
        <f t="shared" si="48"/>
        <v>200</v>
      </c>
      <c r="Q200" s="24">
        <f t="shared" si="48"/>
        <v>200</v>
      </c>
      <c r="R200" s="24">
        <f t="shared" si="48"/>
        <v>200</v>
      </c>
    </row>
    <row r="201" spans="2:18">
      <c r="B201" s="25">
        <v>4</v>
      </c>
      <c r="C201" s="55"/>
      <c r="D201" s="55" t="s">
        <v>24</v>
      </c>
      <c r="E201" s="56"/>
      <c r="F201" s="24">
        <f>F194</f>
        <v>504</v>
      </c>
      <c r="G201" s="24">
        <f t="shared" ref="G201:R201" si="49">G194</f>
        <v>504</v>
      </c>
      <c r="H201" s="24">
        <f t="shared" si="49"/>
        <v>504</v>
      </c>
      <c r="I201" s="24">
        <f t="shared" si="49"/>
        <v>504</v>
      </c>
      <c r="J201" s="24">
        <f t="shared" si="49"/>
        <v>504</v>
      </c>
      <c r="K201" s="24">
        <f t="shared" si="49"/>
        <v>504</v>
      </c>
      <c r="L201" s="24">
        <f t="shared" si="49"/>
        <v>504</v>
      </c>
      <c r="M201" s="24">
        <f t="shared" si="49"/>
        <v>504</v>
      </c>
      <c r="N201" s="24">
        <f t="shared" si="49"/>
        <v>504</v>
      </c>
      <c r="O201" s="24">
        <f t="shared" si="49"/>
        <v>504</v>
      </c>
      <c r="P201" s="24">
        <f t="shared" si="49"/>
        <v>504</v>
      </c>
      <c r="Q201" s="24">
        <f t="shared" si="49"/>
        <v>504</v>
      </c>
      <c r="R201" s="24">
        <f t="shared" si="49"/>
        <v>504</v>
      </c>
    </row>
    <row r="202" spans="2:18">
      <c r="B202" s="25">
        <v>4</v>
      </c>
      <c r="C202" s="55"/>
      <c r="D202" s="55" t="s">
        <v>130</v>
      </c>
      <c r="E202" s="56"/>
      <c r="F202" s="24">
        <f t="shared" ref="F202:R202" ca="1" si="50">SUM(F199:F201)</f>
        <v>2449.5767011772741</v>
      </c>
      <c r="G202" s="24">
        <f t="shared" ca="1" si="50"/>
        <v>3216.1446993403661</v>
      </c>
      <c r="H202" s="24">
        <f t="shared" ca="1" si="50"/>
        <v>2592.5953019611779</v>
      </c>
      <c r="I202" s="24">
        <f t="shared" ca="1" si="50"/>
        <v>2973.013920528475</v>
      </c>
      <c r="J202" s="24">
        <f t="shared" ca="1" si="50"/>
        <v>2348.2194970827377</v>
      </c>
      <c r="K202" s="24">
        <f t="shared" ca="1" si="50"/>
        <v>2729.3312442624247</v>
      </c>
      <c r="L202" s="24">
        <f t="shared" ca="1" si="50"/>
        <v>2103.3062482180121</v>
      </c>
      <c r="M202" s="24">
        <f t="shared" ca="1" si="50"/>
        <v>2485.1264298900915</v>
      </c>
      <c r="N202" s="24">
        <f t="shared" ca="1" si="50"/>
        <v>1857.8856095309204</v>
      </c>
      <c r="O202" s="24">
        <f t="shared" ca="1" si="50"/>
        <v>2240.4294765966147</v>
      </c>
      <c r="P202" s="24">
        <f t="shared" ca="1" si="50"/>
        <v>1611.9870298551659</v>
      </c>
      <c r="Q202" s="24">
        <f t="shared" ca="1" si="50"/>
        <v>1995.2691013439694</v>
      </c>
      <c r="R202" s="24">
        <f t="shared" ca="1" si="50"/>
        <v>1365.6381496256465</v>
      </c>
    </row>
    <row r="203" spans="2:18">
      <c r="B203" s="25">
        <v>4</v>
      </c>
      <c r="C203" s="55"/>
      <c r="D203" s="55" t="s">
        <v>131</v>
      </c>
      <c r="E203" s="56"/>
      <c r="F203" s="24">
        <f t="shared" ref="F203:R203" ca="1" si="51">SUM(F179,F187,F196)</f>
        <v>4.3441883864447366</v>
      </c>
      <c r="G203" s="24">
        <f t="shared" ca="1" si="51"/>
        <v>4.4551703080904925</v>
      </c>
      <c r="H203" s="24">
        <f t="shared" ca="1" si="51"/>
        <v>4.5651846163858032</v>
      </c>
      <c r="I203" s="24">
        <f t="shared" ca="1" si="51"/>
        <v>4.3781609403766559</v>
      </c>
      <c r="J203" s="24">
        <f t="shared" ca="1" si="51"/>
        <v>4.1901795520086251</v>
      </c>
      <c r="K203" s="24">
        <f t="shared" ca="1" si="51"/>
        <v>4.0027313394962789</v>
      </c>
      <c r="L203" s="24">
        <f t="shared" ca="1" si="51"/>
        <v>3.8143365326772587</v>
      </c>
      <c r="M203" s="24">
        <f t="shared" ca="1" si="51"/>
        <v>3.6264866754677723</v>
      </c>
      <c r="N203" s="24">
        <f t="shared" ca="1" si="51"/>
        <v>3.4377015687853936</v>
      </c>
      <c r="O203" s="24">
        <f t="shared" ca="1" si="51"/>
        <v>3.2494731431750274</v>
      </c>
      <c r="P203" s="24">
        <f t="shared" ca="1" si="51"/>
        <v>3.0603203895782927</v>
      </c>
      <c r="Q203" s="24">
        <f t="shared" ca="1" si="51"/>
        <v>2.8717354855377963</v>
      </c>
      <c r="R203" s="24">
        <f t="shared" ca="1" si="51"/>
        <v>2.6822363468997046</v>
      </c>
    </row>
    <row r="204" spans="2:18">
      <c r="B204" s="25">
        <v>4</v>
      </c>
      <c r="C204" s="55"/>
      <c r="D204" s="55"/>
      <c r="E204" s="56"/>
    </row>
    <row r="205" spans="2:18">
      <c r="B205" s="25">
        <v>4</v>
      </c>
      <c r="C205" s="37" t="s">
        <v>132</v>
      </c>
      <c r="D205" s="55"/>
      <c r="E205" s="56"/>
    </row>
    <row r="206" spans="2:18">
      <c r="B206" s="25">
        <v>4</v>
      </c>
      <c r="C206" s="55"/>
      <c r="D206" s="55" t="s">
        <v>58</v>
      </c>
      <c r="E206" s="76">
        <f ca="1">'Weekly BS'!E177</f>
        <v>0</v>
      </c>
      <c r="F206" s="76">
        <f ca="1">'Weekly BS'!F177</f>
        <v>0</v>
      </c>
      <c r="G206" s="76">
        <f ca="1">'Weekly BS'!G177</f>
        <v>0</v>
      </c>
      <c r="H206" s="76">
        <f ca="1">'Weekly BS'!H177</f>
        <v>0</v>
      </c>
      <c r="I206" s="76">
        <f ca="1">'Weekly BS'!I177</f>
        <v>0</v>
      </c>
      <c r="J206" s="76">
        <f ca="1">'Weekly BS'!J177</f>
        <v>0</v>
      </c>
      <c r="K206" s="76">
        <f ca="1">'Weekly BS'!K177</f>
        <v>0</v>
      </c>
      <c r="L206" s="76">
        <f ca="1">'Weekly BS'!L177</f>
        <v>0</v>
      </c>
      <c r="M206" s="76">
        <f ca="1">'Weekly BS'!M177</f>
        <v>0</v>
      </c>
      <c r="N206" s="76">
        <f ca="1">'Weekly BS'!N177</f>
        <v>0</v>
      </c>
      <c r="O206" s="76">
        <f ca="1">'Weekly BS'!O177</f>
        <v>0</v>
      </c>
      <c r="P206" s="76">
        <f ca="1">'Weekly BS'!P177</f>
        <v>0</v>
      </c>
      <c r="Q206" s="76">
        <f ca="1">'Weekly BS'!Q177</f>
        <v>0</v>
      </c>
      <c r="R206" s="76">
        <f ca="1">'Weekly BS'!R177</f>
        <v>0</v>
      </c>
    </row>
    <row r="207" spans="2:18">
      <c r="B207" s="25">
        <v>4</v>
      </c>
      <c r="C207" s="55"/>
      <c r="D207" s="55" t="s">
        <v>203</v>
      </c>
      <c r="E207" s="74"/>
      <c r="F207" s="75">
        <f>Assumptions!F194</f>
        <v>7.6923076923076923E-4</v>
      </c>
      <c r="G207" s="75">
        <f>Assumptions!G194</f>
        <v>7.6923076923076923E-4</v>
      </c>
      <c r="H207" s="75">
        <f>Assumptions!H194</f>
        <v>7.6923076923076923E-4</v>
      </c>
      <c r="I207" s="75">
        <f>Assumptions!I194</f>
        <v>7.6923076923076923E-4</v>
      </c>
      <c r="J207" s="75">
        <f>Assumptions!J194</f>
        <v>7.6923076923076923E-4</v>
      </c>
      <c r="K207" s="75">
        <f>Assumptions!K194</f>
        <v>7.6923076923076923E-4</v>
      </c>
      <c r="L207" s="75">
        <f>Assumptions!L194</f>
        <v>7.6923076923076923E-4</v>
      </c>
      <c r="M207" s="75">
        <f>Assumptions!M194</f>
        <v>7.6923076923076923E-4</v>
      </c>
      <c r="N207" s="75">
        <f>Assumptions!N194</f>
        <v>7.6923076923076923E-4</v>
      </c>
      <c r="O207" s="75">
        <f>Assumptions!O194</f>
        <v>7.6923076923076923E-4</v>
      </c>
      <c r="P207" s="75">
        <f>Assumptions!P194</f>
        <v>7.6923076923076923E-4</v>
      </c>
      <c r="Q207" s="75">
        <f>Assumptions!Q194</f>
        <v>7.6923076923076923E-4</v>
      </c>
      <c r="R207" s="75">
        <f>Assumptions!R194</f>
        <v>7.6923076923076923E-4</v>
      </c>
    </row>
    <row r="208" spans="2:18">
      <c r="B208" s="25">
        <v>4</v>
      </c>
      <c r="C208" s="55"/>
      <c r="D208" s="77" t="s">
        <v>68</v>
      </c>
      <c r="E208" s="56"/>
      <c r="F208" s="24">
        <f t="shared" ref="F208:R208" ca="1" si="52">AVERAGE(E206:F206)*F207</f>
        <v>0</v>
      </c>
      <c r="G208" s="24">
        <f t="shared" ca="1" si="52"/>
        <v>0</v>
      </c>
      <c r="H208" s="24">
        <f t="shared" ca="1" si="52"/>
        <v>0</v>
      </c>
      <c r="I208" s="24">
        <f t="shared" ca="1" si="52"/>
        <v>0</v>
      </c>
      <c r="J208" s="24">
        <f t="shared" ca="1" si="52"/>
        <v>0</v>
      </c>
      <c r="K208" s="24">
        <f t="shared" ca="1" si="52"/>
        <v>0</v>
      </c>
      <c r="L208" s="24">
        <f t="shared" ca="1" si="52"/>
        <v>0</v>
      </c>
      <c r="M208" s="24">
        <f t="shared" ca="1" si="52"/>
        <v>0</v>
      </c>
      <c r="N208" s="24">
        <f t="shared" ca="1" si="52"/>
        <v>0</v>
      </c>
      <c r="O208" s="24">
        <f t="shared" ca="1" si="52"/>
        <v>0</v>
      </c>
      <c r="P208" s="24">
        <f t="shared" ca="1" si="52"/>
        <v>0</v>
      </c>
      <c r="Q208" s="24">
        <f t="shared" ca="1" si="52"/>
        <v>0</v>
      </c>
      <c r="R208" s="24">
        <f t="shared" ca="1" si="52"/>
        <v>0</v>
      </c>
    </row>
  </sheetData>
  <phoneticPr fontId="5" type="noConversion"/>
  <pageMargins left="0.75" right="0.75" top="1" bottom="1" header="0.5" footer="0.5"/>
  <pageSetup scale="74" fitToHeight="0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89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5" width="8.453125" style="24" customWidth="1"/>
    <col min="6" max="18" width="8.7265625" style="24" customWidth="1"/>
    <col min="19" max="16384" width="8.81640625" style="24"/>
  </cols>
  <sheetData>
    <row r="1" spans="1:19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9" ht="18" customHeight="1">
      <c r="A2" s="78" t="s">
        <v>113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9">
      <c r="A3" s="23" t="s">
        <v>1</v>
      </c>
      <c r="F3" s="24" t="str">
        <f t="shared" ref="F3:R3" si="1">IF(OR(AND(qtr&gt;=$B4,week&gt;=F$2),qtr&gt;$B4),"Actual","Forecast")</f>
        <v>Forecast</v>
      </c>
      <c r="G3" s="24" t="str">
        <f t="shared" si="1"/>
        <v>Forecast</v>
      </c>
      <c r="H3" s="24" t="str">
        <f t="shared" si="1"/>
        <v>Forecast</v>
      </c>
      <c r="I3" s="24" t="str">
        <f t="shared" si="1"/>
        <v>Forecast</v>
      </c>
      <c r="J3" s="24" t="str">
        <f t="shared" si="1"/>
        <v>Forecast</v>
      </c>
      <c r="K3" s="24" t="str">
        <f t="shared" si="1"/>
        <v>Forecast</v>
      </c>
      <c r="L3" s="24" t="str">
        <f t="shared" si="1"/>
        <v>Forecast</v>
      </c>
      <c r="M3" s="24" t="str">
        <f t="shared" si="1"/>
        <v>Forecast</v>
      </c>
      <c r="N3" s="24" t="str">
        <f t="shared" si="1"/>
        <v>Forecast</v>
      </c>
      <c r="O3" s="24" t="str">
        <f t="shared" si="1"/>
        <v>Forecast</v>
      </c>
      <c r="P3" s="24" t="str">
        <f t="shared" si="1"/>
        <v>Forecast</v>
      </c>
      <c r="Q3" s="24" t="str">
        <f t="shared" si="1"/>
        <v>Forecast</v>
      </c>
      <c r="R3" s="24" t="str">
        <f t="shared" si="1"/>
        <v>Forecast</v>
      </c>
    </row>
    <row r="4" spans="1:19">
      <c r="B4" s="25">
        <v>1</v>
      </c>
      <c r="C4" s="40" t="s">
        <v>133</v>
      </c>
      <c r="D4" s="33"/>
      <c r="E4" s="38"/>
      <c r="F4" s="33"/>
      <c r="G4" s="33"/>
      <c r="H4" s="33"/>
      <c r="I4" s="33"/>
      <c r="J4" s="33"/>
      <c r="K4" s="33"/>
      <c r="M4" s="33"/>
    </row>
    <row r="5" spans="1:19">
      <c r="B5" s="25">
        <v>1</v>
      </c>
      <c r="C5" s="33"/>
      <c r="D5" s="33" t="s">
        <v>134</v>
      </c>
      <c r="E5" s="38">
        <v>1075</v>
      </c>
      <c r="F5" s="33">
        <f ca="1">IF(OR(AND(qtr&gt;=$B4,week&gt;=F$2),qtr&gt;$B4),Actuals!F5,(1+Assumptions!F6)*'Weekly IS'!E5)</f>
        <v>1075.926153846154</v>
      </c>
      <c r="G5" s="33">
        <f ca="1">IF(OR(AND(qtr&gt;=$B4,week&gt;=G$2),qtr&gt;$B4),Actuals!G5,(1+Assumptions!G6)*'Weekly IS'!F5)</f>
        <v>1076.8531056094675</v>
      </c>
      <c r="H5" s="33">
        <f ca="1">IF(OR(AND(qtr&gt;=$B4,week&gt;=H$2),qtr&gt;$B4),Actuals!H5,(1+Assumptions!H6)*'Weekly IS'!G5)</f>
        <v>1077.7808559773773</v>
      </c>
      <c r="I5" s="33">
        <f ca="1">IF(OR(AND(qtr&gt;=$B4,week&gt;=I$2),qtr&gt;$B4),Actuals!I5,(1+Assumptions!I6)*'Weekly IS'!H5)</f>
        <v>1078.7094056379117</v>
      </c>
      <c r="J5" s="33">
        <f ca="1">IF(OR(AND(qtr&gt;=$B4,week&gt;=J$2),qtr&gt;$B4),Actuals!J5,(1+Assumptions!J6)*'Weekly IS'!I5)</f>
        <v>1079.6387552796921</v>
      </c>
      <c r="K5" s="33">
        <f ca="1">IF(OR(AND(qtr&gt;=$B4,week&gt;=K$2),qtr&gt;$B4),Actuals!K5,(1+Assumptions!K6)*'Weekly IS'!J5)</f>
        <v>1080.5689055919331</v>
      </c>
      <c r="L5" s="33">
        <f ca="1">IF(OR(AND(qtr&gt;=$B4,week&gt;=L$2),qtr&gt;$B4),Actuals!L5,(1+Assumptions!L6)*'Weekly IS'!K5)</f>
        <v>1081.4998572644431</v>
      </c>
      <c r="M5" s="33">
        <f ca="1">IF(OR(AND(qtr&gt;=$B4,week&gt;=M$2),qtr&gt;$B4),Actuals!M5,(1+Assumptions!M6)*'Weekly IS'!L5)</f>
        <v>1082.4316109876247</v>
      </c>
      <c r="N5" s="33">
        <f ca="1">IF(OR(AND(qtr&gt;=$B4,week&gt;=N$2),qtr&gt;$B4),Actuals!N5,(1+Assumptions!N6)*'Weekly IS'!M5)</f>
        <v>1083.3641674524756</v>
      </c>
      <c r="O5" s="33">
        <f ca="1">IF(OR(AND(qtr&gt;=$B4,week&gt;=O$2),qtr&gt;$B4),Actuals!O5,(1+Assumptions!O6)*'Weekly IS'!N5)</f>
        <v>1084.2975273505886</v>
      </c>
      <c r="P5" s="33">
        <f ca="1">IF(OR(AND(qtr&gt;=$B4,week&gt;=P$2),qtr&gt;$B4),Actuals!P5,(1+Assumptions!P6)*'Weekly IS'!O5)</f>
        <v>1085.2316913741522</v>
      </c>
      <c r="Q5" s="33">
        <f ca="1">IF(OR(AND(qtr&gt;=$B4,week&gt;=Q$2),qtr&gt;$B4),Actuals!Q5,(1+Assumptions!Q6)*'Weekly IS'!P5)</f>
        <v>1086.1666602159514</v>
      </c>
      <c r="R5" s="33">
        <f ca="1">IF(OR(AND(qtr&gt;=$B4,week&gt;=R$2),qtr&gt;$B4),Actuals!R5,(1+Assumptions!R6)*'Weekly IS'!Q5)</f>
        <v>1087.1024345693681</v>
      </c>
      <c r="S5" s="33"/>
    </row>
    <row r="6" spans="1:19">
      <c r="B6" s="25">
        <v>1</v>
      </c>
      <c r="C6" s="33"/>
      <c r="D6" s="33" t="s">
        <v>136</v>
      </c>
      <c r="E6" s="38">
        <v>884</v>
      </c>
      <c r="F6" s="33">
        <f ca="1">IF(OR(AND(qtr&gt;=$B4,week&gt;=F$2),qtr&gt;$B4),Actuals!F6,Assumptions!F7*'Weekly IS'!F5)</f>
        <v>860.7409230769232</v>
      </c>
      <c r="G6" s="33">
        <f ca="1">IF(OR(AND(qtr&gt;=$B4,week&gt;=G$2),qtr&gt;$B4),Actuals!G6,Assumptions!G7*'Weekly IS'!G5)</f>
        <v>861.48248448757408</v>
      </c>
      <c r="H6" s="33">
        <f ca="1">IF(OR(AND(qtr&gt;=$B4,week&gt;=H$2),qtr&gt;$B4),Actuals!H6,Assumptions!H7*'Weekly IS'!H5)</f>
        <v>862.22468478190194</v>
      </c>
      <c r="I6" s="33">
        <f ca="1">IF(OR(AND(qtr&gt;=$B4,week&gt;=I$2),qtr&gt;$B4),Actuals!I6,Assumptions!I7*'Weekly IS'!I5)</f>
        <v>862.96752451032944</v>
      </c>
      <c r="J6" s="33">
        <f ca="1">IF(OR(AND(qtr&gt;=$B4,week&gt;=J$2),qtr&gt;$B4),Actuals!J6,Assumptions!J7*'Weekly IS'!J5)</f>
        <v>863.71100422375366</v>
      </c>
      <c r="K6" s="33">
        <f ca="1">IF(OR(AND(qtr&gt;=$B4,week&gt;=K$2),qtr&gt;$B4),Actuals!K6,Assumptions!K7*'Weekly IS'!K5)</f>
        <v>864.45512447354656</v>
      </c>
      <c r="L6" s="33">
        <f ca="1">IF(OR(AND(qtr&gt;=$B4,week&gt;=L$2),qtr&gt;$B4),Actuals!L6,Assumptions!L7*'Weekly IS'!L5)</f>
        <v>865.19988581155451</v>
      </c>
      <c r="M6" s="33">
        <f ca="1">IF(OR(AND(qtr&gt;=$B4,week&gt;=M$2),qtr&gt;$B4),Actuals!M6,Assumptions!M7*'Weekly IS'!M5)</f>
        <v>865.94528879009977</v>
      </c>
      <c r="N6" s="33">
        <f ca="1">IF(OR(AND(qtr&gt;=$B4,week&gt;=N$2),qtr&gt;$B4),Actuals!N6,Assumptions!N7*'Weekly IS'!N5)</f>
        <v>866.69133396198049</v>
      </c>
      <c r="O6" s="33">
        <f ca="1">IF(OR(AND(qtr&gt;=$B4,week&gt;=O$2),qtr&gt;$B4),Actuals!O6,Assumptions!O7*'Weekly IS'!O5)</f>
        <v>867.43802188047084</v>
      </c>
      <c r="P6" s="33">
        <f ca="1">IF(OR(AND(qtr&gt;=$B4,week&gt;=P$2),qtr&gt;$B4),Actuals!P6,Assumptions!P7*'Weekly IS'!P5)</f>
        <v>868.18535309932179</v>
      </c>
      <c r="Q6" s="33">
        <f ca="1">IF(OR(AND(qtr&gt;=$B4,week&gt;=Q$2),qtr&gt;$B4),Actuals!Q6,Assumptions!Q7*'Weekly IS'!Q5)</f>
        <v>868.93332817276121</v>
      </c>
      <c r="R6" s="33">
        <f ca="1">IF(OR(AND(qtr&gt;=$B4,week&gt;=R$2),qtr&gt;$B4),Actuals!R6,Assumptions!R7*'Weekly IS'!R5)</f>
        <v>869.68194765549458</v>
      </c>
      <c r="S6" s="33"/>
    </row>
    <row r="7" spans="1:19">
      <c r="B7" s="25">
        <v>1</v>
      </c>
      <c r="C7" s="33"/>
      <c r="D7" s="41" t="s">
        <v>156</v>
      </c>
      <c r="E7" s="33">
        <f>E5-E6</f>
        <v>191</v>
      </c>
      <c r="F7" s="33">
        <f ca="1">F5-F6</f>
        <v>215.18523076923077</v>
      </c>
      <c r="G7" s="33">
        <f t="shared" ref="G7:R7" ca="1" si="2">G5-G6</f>
        <v>215.37062112189346</v>
      </c>
      <c r="H7" s="33">
        <f t="shared" ca="1" si="2"/>
        <v>215.55617119547537</v>
      </c>
      <c r="I7" s="33">
        <f t="shared" ca="1" si="2"/>
        <v>215.74188112758225</v>
      </c>
      <c r="J7" s="33">
        <f t="shared" ca="1" si="2"/>
        <v>215.92775105593842</v>
      </c>
      <c r="K7" s="33">
        <f t="shared" ca="1" si="2"/>
        <v>216.11378111838656</v>
      </c>
      <c r="L7" s="33">
        <f t="shared" ca="1" si="2"/>
        <v>216.2999714528886</v>
      </c>
      <c r="M7" s="33">
        <f t="shared" ca="1" si="2"/>
        <v>216.48632219752494</v>
      </c>
      <c r="N7" s="33">
        <f t="shared" ca="1" si="2"/>
        <v>216.67283349049512</v>
      </c>
      <c r="O7" s="33">
        <f t="shared" ca="1" si="2"/>
        <v>216.85950547011771</v>
      </c>
      <c r="P7" s="33">
        <f t="shared" ca="1" si="2"/>
        <v>217.04633827483042</v>
      </c>
      <c r="Q7" s="33">
        <f t="shared" ca="1" si="2"/>
        <v>217.23333204319022</v>
      </c>
      <c r="R7" s="33">
        <f t="shared" ca="1" si="2"/>
        <v>217.42048691387356</v>
      </c>
      <c r="S7" s="33"/>
    </row>
    <row r="8" spans="1:19">
      <c r="B8" s="25">
        <v>1</v>
      </c>
      <c r="C8" s="33"/>
      <c r="D8" s="33"/>
      <c r="E8" s="3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>
      <c r="B9" s="25">
        <v>1</v>
      </c>
      <c r="C9" s="40" t="s">
        <v>137</v>
      </c>
      <c r="D9" s="33"/>
      <c r="E9" s="38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>
      <c r="B10" s="25">
        <v>1</v>
      </c>
      <c r="C10" s="33"/>
      <c r="D10" s="33" t="s">
        <v>138</v>
      </c>
      <c r="E10" s="38">
        <v>108</v>
      </c>
      <c r="F10" s="33">
        <f ca="1">IF(OR(AND(qtr&gt;=$B4,week&gt;=F$2),qtr&gt;$B4),Actuals!F10,Assumptions!F9*'Weekly IS'!F5)</f>
        <v>150.62966153846156</v>
      </c>
      <c r="G10" s="33">
        <f ca="1">IF(OR(AND(qtr&gt;=$B4,week&gt;=G$2),qtr&gt;$B4),Actuals!G10,Assumptions!G9*'Weekly IS'!G5)</f>
        <v>150.75943478532548</v>
      </c>
      <c r="H10" s="33">
        <f ca="1">IF(OR(AND(qtr&gt;=$B4,week&gt;=H$2),qtr&gt;$B4),Actuals!H10,Assumptions!H9*'Weekly IS'!H5)</f>
        <v>150.88931983683284</v>
      </c>
      <c r="I10" s="33">
        <f ca="1">IF(OR(AND(qtr&gt;=$B4,week&gt;=I$2),qtr&gt;$B4),Actuals!I10,Assumptions!I9*'Weekly IS'!I5)</f>
        <v>151.01931678930765</v>
      </c>
      <c r="J10" s="33">
        <f ca="1">IF(OR(AND(qtr&gt;=$B4,week&gt;=J$2),qtr&gt;$B4),Actuals!J10,Assumptions!J9*'Weekly IS'!J5)</f>
        <v>151.1494257391569</v>
      </c>
      <c r="K10" s="33">
        <f ca="1">IF(OR(AND(qtr&gt;=$B4,week&gt;=K$2),qtr&gt;$B4),Actuals!K10,Assumptions!K9*'Weekly IS'!K5)</f>
        <v>151.27964678287066</v>
      </c>
      <c r="L10" s="33">
        <f ca="1">IF(OR(AND(qtr&gt;=$B4,week&gt;=L$2),qtr&gt;$B4),Actuals!L10,Assumptions!L9*'Weekly IS'!L5)</f>
        <v>151.40998001702204</v>
      </c>
      <c r="M10" s="33">
        <f ca="1">IF(OR(AND(qtr&gt;=$B4,week&gt;=M$2),qtr&gt;$B4),Actuals!M10,Assumptions!M9*'Weekly IS'!M5)</f>
        <v>151.54042553826747</v>
      </c>
      <c r="N10" s="33">
        <f ca="1">IF(OR(AND(qtr&gt;=$B4,week&gt;=N$2),qtr&gt;$B4),Actuals!N10,Assumptions!N9*'Weekly IS'!N5)</f>
        <v>151.67098344334661</v>
      </c>
      <c r="O10" s="33">
        <f ca="1">IF(OR(AND(qtr&gt;=$B4,week&gt;=O$2),qtr&gt;$B4),Actuals!O10,Assumptions!O9*'Weekly IS'!O5)</f>
        <v>151.80165382908243</v>
      </c>
      <c r="P10" s="33">
        <f ca="1">IF(OR(AND(qtr&gt;=$B4,week&gt;=P$2),qtr&gt;$B4),Actuals!P10,Assumptions!P9*'Weekly IS'!P5)</f>
        <v>151.93243679238131</v>
      </c>
      <c r="Q10" s="33">
        <f ca="1">IF(OR(AND(qtr&gt;=$B4,week&gt;=Q$2),qtr&gt;$B4),Actuals!Q10,Assumptions!Q9*'Weekly IS'!Q5)</f>
        <v>152.0633324302332</v>
      </c>
      <c r="R10" s="33">
        <f ca="1">IF(OR(AND(qtr&gt;=$B4,week&gt;=R$2),qtr&gt;$B4),Actuals!R10,Assumptions!R9*'Weekly IS'!R5)</f>
        <v>152.19434083971154</v>
      </c>
      <c r="S10" s="33"/>
    </row>
    <row r="11" spans="1:19">
      <c r="B11" s="25">
        <v>1</v>
      </c>
      <c r="C11" s="33"/>
      <c r="D11" s="41" t="s">
        <v>157</v>
      </c>
      <c r="E11" s="33">
        <f>E7-E10</f>
        <v>83</v>
      </c>
      <c r="F11" s="33">
        <f ca="1">F7-F10</f>
        <v>64.555569230769208</v>
      </c>
      <c r="G11" s="33">
        <f t="shared" ref="G11:R11" ca="1" si="3">G7-G10</f>
        <v>64.611186336567982</v>
      </c>
      <c r="H11" s="33">
        <f t="shared" ca="1" si="3"/>
        <v>64.666851358642532</v>
      </c>
      <c r="I11" s="33">
        <f t="shared" ca="1" si="3"/>
        <v>64.722564338274594</v>
      </c>
      <c r="J11" s="33">
        <f t="shared" ca="1" si="3"/>
        <v>64.778325316781519</v>
      </c>
      <c r="K11" s="33">
        <f t="shared" ca="1" si="3"/>
        <v>64.834134335515898</v>
      </c>
      <c r="L11" s="33">
        <f t="shared" ca="1" si="3"/>
        <v>64.889991435866563</v>
      </c>
      <c r="M11" s="33">
        <f t="shared" ca="1" si="3"/>
        <v>64.945896659257471</v>
      </c>
      <c r="N11" s="33">
        <f t="shared" ca="1" si="3"/>
        <v>65.001850047148508</v>
      </c>
      <c r="O11" s="33">
        <f t="shared" ca="1" si="3"/>
        <v>65.057851641035285</v>
      </c>
      <c r="P11" s="33">
        <f t="shared" ca="1" si="3"/>
        <v>65.113901482449108</v>
      </c>
      <c r="Q11" s="33">
        <f t="shared" ca="1" si="3"/>
        <v>65.169999612957014</v>
      </c>
      <c r="R11" s="33">
        <f t="shared" ca="1" si="3"/>
        <v>65.226146074162017</v>
      </c>
      <c r="S11" s="33"/>
    </row>
    <row r="12" spans="1:19">
      <c r="B12" s="25">
        <v>1</v>
      </c>
      <c r="C12" s="33"/>
      <c r="D12" s="33"/>
      <c r="E12" s="38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>
      <c r="B13" s="25">
        <v>1</v>
      </c>
      <c r="C13" s="33"/>
      <c r="D13" s="33" t="s">
        <v>140</v>
      </c>
      <c r="E13" s="38">
        <v>53</v>
      </c>
      <c r="F13" s="55">
        <f>IF(OR(AND(qtr&gt;=$B4,week&gt;=F$2),qtr&gt;$B4),Actuals!F13, IF(circswitch=1,Debt!F37,0))</f>
        <v>0</v>
      </c>
      <c r="G13" s="55">
        <f>IF(OR(AND(qtr&gt;=$B4,week&gt;=G$2),qtr&gt;$B4),Actuals!G13, IF(circswitch=1,Debt!G37,0))</f>
        <v>0</v>
      </c>
      <c r="H13" s="55">
        <f>IF(OR(AND(qtr&gt;=$B4,week&gt;=H$2),qtr&gt;$B4),Actuals!H13, IF(circswitch=1,Debt!H37,0))</f>
        <v>0</v>
      </c>
      <c r="I13" s="55">
        <f>IF(OR(AND(qtr&gt;=$B4,week&gt;=I$2),qtr&gt;$B4),Actuals!I13, IF(circswitch=1,Debt!I37,0))</f>
        <v>0</v>
      </c>
      <c r="J13" s="55">
        <f>IF(OR(AND(qtr&gt;=$B4,week&gt;=J$2),qtr&gt;$B4),Actuals!J13, IF(circswitch=1,Debt!J37,0))</f>
        <v>0</v>
      </c>
      <c r="K13" s="55">
        <f>IF(OR(AND(qtr&gt;=$B4,week&gt;=K$2),qtr&gt;$B4),Actuals!K13, IF(circswitch=1,Debt!K37,0))</f>
        <v>0</v>
      </c>
      <c r="L13" s="55">
        <f>IF(OR(AND(qtr&gt;=$B4,week&gt;=L$2),qtr&gt;$B4),Actuals!L13, IF(circswitch=1,Debt!L37,0))</f>
        <v>0</v>
      </c>
      <c r="M13" s="55">
        <f>IF(OR(AND(qtr&gt;=$B4,week&gt;=M$2),qtr&gt;$B4),Actuals!M13, IF(circswitch=1,Debt!M37,0))</f>
        <v>0</v>
      </c>
      <c r="N13" s="55">
        <f>IF(OR(AND(qtr&gt;=$B4,week&gt;=N$2),qtr&gt;$B4),Actuals!N13, IF(circswitch=1,Debt!N37,0))</f>
        <v>0</v>
      </c>
      <c r="O13" s="55">
        <f>IF(OR(AND(qtr&gt;=$B4,week&gt;=O$2),qtr&gt;$B4),Actuals!O13, IF(circswitch=1,Debt!O37,0))</f>
        <v>0</v>
      </c>
      <c r="P13" s="55">
        <f>IF(OR(AND(qtr&gt;=$B4,week&gt;=P$2),qtr&gt;$B4),Actuals!P13, IF(circswitch=1,Debt!P37,0))</f>
        <v>0</v>
      </c>
      <c r="Q13" s="55">
        <f>IF(OR(AND(qtr&gt;=$B4,week&gt;=Q$2),qtr&gt;$B4),Actuals!Q13, IF(circswitch=1,Debt!Q37,0))</f>
        <v>0</v>
      </c>
      <c r="R13" s="55">
        <f>IF(OR(AND(qtr&gt;=$B4,week&gt;=R$2),qtr&gt;$B4),Actuals!R13, IF(circswitch=1,Debt!R37,0))</f>
        <v>0</v>
      </c>
      <c r="S13" s="33"/>
    </row>
    <row r="14" spans="1:19">
      <c r="B14" s="25">
        <v>1</v>
      </c>
      <c r="C14" s="33"/>
      <c r="D14" s="33" t="s">
        <v>141</v>
      </c>
      <c r="E14" s="38">
        <v>4</v>
      </c>
      <c r="F14" s="55">
        <f>IF(OR(AND(qtr&gt;=$B4,week&gt;=F$2),qtr&gt;$B4),Actuals!F14,IF(circswitch=1,Debt!F32,0))</f>
        <v>0</v>
      </c>
      <c r="G14" s="55">
        <f>IF(OR(AND(qtr&gt;=$B4,week&gt;=G$2),qtr&gt;$B4),Actuals!G14,IF(circswitch=1,Debt!G32,0))</f>
        <v>0</v>
      </c>
      <c r="H14" s="55">
        <f>IF(OR(AND(qtr&gt;=$B4,week&gt;=H$2),qtr&gt;$B4),Actuals!H14,IF(circswitch=1,Debt!H32,0))</f>
        <v>0</v>
      </c>
      <c r="I14" s="55">
        <f>IF(OR(AND(qtr&gt;=$B4,week&gt;=I$2),qtr&gt;$B4),Actuals!I14,IF(circswitch=1,Debt!I32,0))</f>
        <v>0</v>
      </c>
      <c r="J14" s="55">
        <f>IF(OR(AND(qtr&gt;=$B4,week&gt;=J$2),qtr&gt;$B4),Actuals!J14,IF(circswitch=1,Debt!J32,0))</f>
        <v>0</v>
      </c>
      <c r="K14" s="55">
        <f>IF(OR(AND(qtr&gt;=$B4,week&gt;=K$2),qtr&gt;$B4),Actuals!K14,IF(circswitch=1,Debt!K32,0))</f>
        <v>0</v>
      </c>
      <c r="L14" s="55">
        <f>IF(OR(AND(qtr&gt;=$B4,week&gt;=L$2),qtr&gt;$B4),Actuals!L14,IF(circswitch=1,Debt!L32,0))</f>
        <v>0</v>
      </c>
      <c r="M14" s="55">
        <f>IF(OR(AND(qtr&gt;=$B4,week&gt;=M$2),qtr&gt;$B4),Actuals!M14,IF(circswitch=1,Debt!M32,0))</f>
        <v>0</v>
      </c>
      <c r="N14" s="55">
        <f>IF(OR(AND(qtr&gt;=$B4,week&gt;=N$2),qtr&gt;$B4),Actuals!N14,IF(circswitch=1,Debt!N32,0))</f>
        <v>0</v>
      </c>
      <c r="O14" s="55">
        <f>IF(OR(AND(qtr&gt;=$B4,week&gt;=O$2),qtr&gt;$B4),Actuals!O14,IF(circswitch=1,Debt!O32,0))</f>
        <v>0</v>
      </c>
      <c r="P14" s="55">
        <f>IF(OR(AND(qtr&gt;=$B4,week&gt;=P$2),qtr&gt;$B4),Actuals!P14,IF(circswitch=1,Debt!P32,0))</f>
        <v>0</v>
      </c>
      <c r="Q14" s="55">
        <f>IF(OR(AND(qtr&gt;=$B4,week&gt;=Q$2),qtr&gt;$B4),Actuals!Q14,IF(circswitch=1,Debt!Q32,0))</f>
        <v>0</v>
      </c>
      <c r="R14" s="55">
        <f>IF(OR(AND(qtr&gt;=$B4,week&gt;=R$2),qtr&gt;$B4),Actuals!R14,IF(circswitch=1,Debt!R32,0))</f>
        <v>0</v>
      </c>
      <c r="S14" s="33"/>
    </row>
    <row r="15" spans="1:19">
      <c r="B15" s="25">
        <v>1</v>
      </c>
      <c r="C15" s="33"/>
      <c r="D15" s="41" t="s">
        <v>204</v>
      </c>
      <c r="E15" s="33">
        <f>E11+E13-E14</f>
        <v>132</v>
      </c>
      <c r="F15" s="33">
        <f ca="1">F11+F13-F14</f>
        <v>64.555569230769208</v>
      </c>
      <c r="G15" s="33">
        <f t="shared" ref="G15:R15" ca="1" si="4">G11+G13-G14</f>
        <v>64.611186336567982</v>
      </c>
      <c r="H15" s="33">
        <f t="shared" ca="1" si="4"/>
        <v>64.666851358642532</v>
      </c>
      <c r="I15" s="33">
        <f t="shared" ca="1" si="4"/>
        <v>64.722564338274594</v>
      </c>
      <c r="J15" s="33">
        <f t="shared" ca="1" si="4"/>
        <v>64.778325316781519</v>
      </c>
      <c r="K15" s="33">
        <f t="shared" ca="1" si="4"/>
        <v>64.834134335515898</v>
      </c>
      <c r="L15" s="33">
        <f t="shared" ca="1" si="4"/>
        <v>64.889991435866563</v>
      </c>
      <c r="M15" s="33">
        <f t="shared" ca="1" si="4"/>
        <v>64.945896659257471</v>
      </c>
      <c r="N15" s="33">
        <f t="shared" ca="1" si="4"/>
        <v>65.001850047148508</v>
      </c>
      <c r="O15" s="33">
        <f t="shared" ca="1" si="4"/>
        <v>65.057851641035285</v>
      </c>
      <c r="P15" s="33">
        <f t="shared" ca="1" si="4"/>
        <v>65.113901482449108</v>
      </c>
      <c r="Q15" s="33">
        <f t="shared" ca="1" si="4"/>
        <v>65.169999612957014</v>
      </c>
      <c r="R15" s="33">
        <f t="shared" ca="1" si="4"/>
        <v>65.226146074162017</v>
      </c>
      <c r="S15" s="33"/>
    </row>
    <row r="16" spans="1:19">
      <c r="B16" s="25">
        <v>1</v>
      </c>
      <c r="C16" s="33"/>
      <c r="D16" s="33"/>
      <c r="E16" s="3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19">
      <c r="B17" s="25">
        <v>1</v>
      </c>
      <c r="C17" s="33"/>
      <c r="D17" s="33" t="s">
        <v>142</v>
      </c>
      <c r="E17" s="38">
        <v>19</v>
      </c>
      <c r="F17" s="33">
        <f ca="1">IF(OR(AND(qtr&gt;=$B4,week&gt;=F$2),qtr&gt;$B4),Actuals!F17,Assumptions!F10*'Weekly IS'!F15)</f>
        <v>15.49333661538461</v>
      </c>
      <c r="G17" s="33">
        <f ca="1">IF(OR(AND(qtr&gt;=$B4,week&gt;=G$2),qtr&gt;$B4),Actuals!G17,Assumptions!G10*'Weekly IS'!G15)</f>
        <v>15.506684720776315</v>
      </c>
      <c r="H17" s="33">
        <f ca="1">IF(OR(AND(qtr&gt;=$B4,week&gt;=H$2),qtr&gt;$B4),Actuals!H17,Assumptions!H10*'Weekly IS'!H15)</f>
        <v>15.520044326074206</v>
      </c>
      <c r="I17" s="33">
        <f ca="1">IF(OR(AND(qtr&gt;=$B4,week&gt;=I$2),qtr&gt;$B4),Actuals!I17,Assumptions!I10*'Weekly IS'!I15)</f>
        <v>15.533415441185902</v>
      </c>
      <c r="J17" s="33">
        <f ca="1">IF(OR(AND(qtr&gt;=$B4,week&gt;=J$2),qtr&gt;$B4),Actuals!J17,Assumptions!J10*'Weekly IS'!J15)</f>
        <v>15.546798076027564</v>
      </c>
      <c r="K17" s="33">
        <f ca="1">IF(OR(AND(qtr&gt;=$B4,week&gt;=K$2),qtr&gt;$B4),Actuals!K17,Assumptions!K10*'Weekly IS'!K15)</f>
        <v>15.560192240523815</v>
      </c>
      <c r="L17" s="33">
        <f ca="1">IF(OR(AND(qtr&gt;=$B4,week&gt;=L$2),qtr&gt;$B4),Actuals!L17,Assumptions!L10*'Weekly IS'!L15)</f>
        <v>15.573597944607975</v>
      </c>
      <c r="M17" s="33">
        <f ca="1">IF(OR(AND(qtr&gt;=$B4,week&gt;=M$2),qtr&gt;$B4),Actuals!M17,Assumptions!M10*'Weekly IS'!M15)</f>
        <v>15.587015198221792</v>
      </c>
      <c r="N17" s="33">
        <f ca="1">IF(OR(AND(qtr&gt;=$B4,week&gt;=N$2),qtr&gt;$B4),Actuals!N17,Assumptions!N10*'Weekly IS'!N15)</f>
        <v>15.600444011315641</v>
      </c>
      <c r="O17" s="33">
        <f ca="1">IF(OR(AND(qtr&gt;=$B4,week&gt;=O$2),qtr&gt;$B4),Actuals!O17,Assumptions!O10*'Weekly IS'!O15)</f>
        <v>15.613884393848467</v>
      </c>
      <c r="P17" s="33">
        <f ca="1">IF(OR(AND(qtr&gt;=$B4,week&gt;=P$2),qtr&gt;$B4),Actuals!P17,Assumptions!P10*'Weekly IS'!P15)</f>
        <v>15.627336355787785</v>
      </c>
      <c r="Q17" s="33">
        <f ca="1">IF(OR(AND(qtr&gt;=$B4,week&gt;=Q$2),qtr&gt;$B4),Actuals!Q17,Assumptions!Q10*'Weekly IS'!Q15)</f>
        <v>15.640799907109683</v>
      </c>
      <c r="R17" s="33">
        <f ca="1">IF(OR(AND(qtr&gt;=$B4,week&gt;=R$2),qtr&gt;$B4),Actuals!R17,Assumptions!R10*'Weekly IS'!R15)</f>
        <v>15.654275057798884</v>
      </c>
      <c r="S17" s="33"/>
    </row>
    <row r="18" spans="2:19">
      <c r="B18" s="25">
        <v>1</v>
      </c>
      <c r="C18" s="33"/>
      <c r="D18" s="41" t="s">
        <v>122</v>
      </c>
      <c r="E18" s="33">
        <f>E15-E17</f>
        <v>113</v>
      </c>
      <c r="F18" s="33">
        <f ca="1">F15-F17</f>
        <v>49.062232615384602</v>
      </c>
      <c r="G18" s="33">
        <f t="shared" ref="G18:R18" ca="1" si="5">G15-G17</f>
        <v>49.104501615791669</v>
      </c>
      <c r="H18" s="33">
        <f t="shared" ca="1" si="5"/>
        <v>49.146807032568326</v>
      </c>
      <c r="I18" s="33">
        <f t="shared" ca="1" si="5"/>
        <v>49.189148897088693</v>
      </c>
      <c r="J18" s="33">
        <f t="shared" ca="1" si="5"/>
        <v>49.231527240753955</v>
      </c>
      <c r="K18" s="33">
        <f t="shared" ca="1" si="5"/>
        <v>49.27394209499208</v>
      </c>
      <c r="L18" s="33">
        <f t="shared" ca="1" si="5"/>
        <v>49.316393491258587</v>
      </c>
      <c r="M18" s="33">
        <f t="shared" ca="1" si="5"/>
        <v>49.358881461035679</v>
      </c>
      <c r="N18" s="33">
        <f t="shared" ca="1" si="5"/>
        <v>49.401406035832863</v>
      </c>
      <c r="O18" s="33">
        <f t="shared" ca="1" si="5"/>
        <v>49.443967247186819</v>
      </c>
      <c r="P18" s="33">
        <f t="shared" ca="1" si="5"/>
        <v>49.486565126661326</v>
      </c>
      <c r="Q18" s="33">
        <f t="shared" ca="1" si="5"/>
        <v>49.529199705847333</v>
      </c>
      <c r="R18" s="33">
        <f t="shared" ca="1" si="5"/>
        <v>49.571871016363133</v>
      </c>
      <c r="S18" s="33"/>
    </row>
    <row r="19" spans="2:19" hidden="1">
      <c r="C19" s="33"/>
      <c r="D19" s="33"/>
      <c r="E19" s="38"/>
      <c r="M19" s="33"/>
    </row>
    <row r="20" spans="2:19" hidden="1">
      <c r="C20" s="33"/>
      <c r="D20" s="33"/>
      <c r="E20" s="38"/>
      <c r="M20" s="33"/>
    </row>
    <row r="21" spans="2:19" hidden="1">
      <c r="C21" s="33"/>
      <c r="D21" s="33"/>
      <c r="E21" s="38"/>
      <c r="M21" s="33"/>
    </row>
    <row r="22" spans="2:19" hidden="1">
      <c r="C22" s="33"/>
      <c r="D22" s="33"/>
      <c r="E22" s="38"/>
      <c r="M22" s="33"/>
    </row>
    <row r="23" spans="2:19" hidden="1">
      <c r="C23" s="33"/>
      <c r="D23" s="33"/>
      <c r="E23" s="38"/>
      <c r="M23" s="33"/>
    </row>
    <row r="24" spans="2:19" hidden="1">
      <c r="C24" s="33"/>
      <c r="D24" s="33"/>
      <c r="E24" s="38"/>
      <c r="M24" s="33"/>
    </row>
    <row r="25" spans="2:19" hidden="1">
      <c r="C25" s="33"/>
      <c r="D25" s="33"/>
      <c r="E25" s="38"/>
      <c r="M25" s="33"/>
    </row>
    <row r="26" spans="2:19" hidden="1">
      <c r="C26" s="33"/>
      <c r="D26" s="33"/>
      <c r="E26" s="38"/>
      <c r="M26" s="33"/>
    </row>
    <row r="27" spans="2:19" hidden="1">
      <c r="C27" s="33"/>
      <c r="D27" s="33"/>
      <c r="E27" s="38"/>
      <c r="M27" s="33"/>
    </row>
    <row r="28" spans="2:19" hidden="1">
      <c r="C28" s="33"/>
      <c r="D28" s="33"/>
      <c r="E28" s="38"/>
      <c r="M28" s="33"/>
    </row>
    <row r="29" spans="2:19" hidden="1">
      <c r="C29" s="33"/>
      <c r="D29" s="33"/>
      <c r="E29" s="38"/>
      <c r="M29" s="33"/>
    </row>
    <row r="30" spans="2:19" hidden="1">
      <c r="C30" s="33"/>
      <c r="D30" s="33"/>
      <c r="E30" s="38"/>
      <c r="M30" s="33"/>
    </row>
    <row r="31" spans="2:19" hidden="1">
      <c r="C31" s="33"/>
      <c r="D31" s="33"/>
      <c r="E31" s="38"/>
      <c r="M31" s="33"/>
    </row>
    <row r="32" spans="2:19" hidden="1">
      <c r="C32" s="33"/>
      <c r="D32" s="33"/>
      <c r="E32" s="38"/>
      <c r="M32" s="33"/>
    </row>
    <row r="33" spans="3:13" hidden="1">
      <c r="C33" s="33"/>
      <c r="D33" s="33"/>
      <c r="E33" s="38"/>
      <c r="M33" s="33"/>
    </row>
    <row r="34" spans="3:13" hidden="1">
      <c r="C34" s="33"/>
      <c r="D34" s="33"/>
      <c r="E34" s="38"/>
      <c r="M34" s="33"/>
    </row>
    <row r="35" spans="3:13" hidden="1">
      <c r="C35" s="33"/>
      <c r="D35" s="33"/>
      <c r="E35" s="38"/>
      <c r="M35" s="33"/>
    </row>
    <row r="36" spans="3:13" hidden="1">
      <c r="C36" s="33"/>
      <c r="D36" s="33"/>
      <c r="E36" s="38"/>
      <c r="M36" s="33"/>
    </row>
    <row r="37" spans="3:13" hidden="1">
      <c r="C37" s="33"/>
      <c r="D37" s="33"/>
      <c r="E37" s="38"/>
      <c r="M37" s="33"/>
    </row>
    <row r="38" spans="3:13" hidden="1">
      <c r="C38" s="33"/>
      <c r="D38" s="33"/>
      <c r="E38" s="38"/>
      <c r="M38" s="33"/>
    </row>
    <row r="39" spans="3:13" hidden="1">
      <c r="C39" s="33"/>
      <c r="D39" s="33"/>
      <c r="E39" s="38"/>
      <c r="M39" s="33"/>
    </row>
    <row r="40" spans="3:13" hidden="1">
      <c r="C40" s="33"/>
      <c r="D40" s="33"/>
      <c r="E40" s="38"/>
      <c r="M40" s="33"/>
    </row>
    <row r="41" spans="3:13" hidden="1">
      <c r="C41" s="33"/>
      <c r="D41" s="33"/>
      <c r="E41" s="38"/>
      <c r="M41" s="33"/>
    </row>
    <row r="42" spans="3:13" hidden="1">
      <c r="C42" s="33"/>
      <c r="D42" s="33"/>
      <c r="E42" s="38"/>
      <c r="M42" s="33"/>
    </row>
    <row r="43" spans="3:13" hidden="1">
      <c r="C43" s="33"/>
      <c r="D43" s="33"/>
      <c r="E43" s="38"/>
      <c r="M43" s="33"/>
    </row>
    <row r="44" spans="3:13" hidden="1">
      <c r="C44" s="33"/>
      <c r="D44" s="33"/>
      <c r="E44" s="38"/>
      <c r="M44" s="33"/>
    </row>
    <row r="45" spans="3:13" hidden="1">
      <c r="C45" s="33"/>
      <c r="D45" s="33"/>
      <c r="E45" s="38"/>
      <c r="M45" s="33"/>
    </row>
    <row r="46" spans="3:13" hidden="1">
      <c r="C46" s="33"/>
      <c r="D46" s="33"/>
      <c r="E46" s="38"/>
      <c r="M46" s="33"/>
    </row>
    <row r="47" spans="3:13" hidden="1">
      <c r="C47" s="33"/>
      <c r="D47" s="33"/>
      <c r="E47" s="38"/>
      <c r="M47" s="33"/>
    </row>
    <row r="48" spans="3:13" hidden="1">
      <c r="C48" s="33"/>
      <c r="D48" s="33"/>
      <c r="E48" s="38"/>
      <c r="M48" s="33"/>
    </row>
    <row r="49" spans="1:18" hidden="1">
      <c r="C49" s="33"/>
      <c r="D49" s="33"/>
      <c r="E49" s="38"/>
      <c r="M49" s="33"/>
    </row>
    <row r="50" spans="1:18" hidden="1">
      <c r="C50" s="33"/>
      <c r="D50" s="33"/>
      <c r="E50" s="38"/>
      <c r="M50" s="33"/>
    </row>
    <row r="51" spans="1:18" hidden="1">
      <c r="C51" s="33"/>
      <c r="D51" s="33"/>
      <c r="E51" s="38"/>
      <c r="M51" s="33"/>
    </row>
    <row r="52" spans="1:18" hidden="1">
      <c r="C52" s="33"/>
      <c r="D52" s="33"/>
      <c r="E52" s="38"/>
      <c r="M52" s="33"/>
    </row>
    <row r="53" spans="1:18" hidden="1">
      <c r="C53" s="33"/>
      <c r="D53" s="33"/>
      <c r="E53" s="38"/>
      <c r="M53" s="33"/>
    </row>
    <row r="54" spans="1:18" hidden="1">
      <c r="C54" s="33"/>
      <c r="D54" s="33"/>
      <c r="E54" s="38"/>
      <c r="M54" s="33"/>
    </row>
    <row r="55" spans="1:18" hidden="1">
      <c r="C55" s="33"/>
      <c r="D55" s="33"/>
      <c r="E55" s="38"/>
      <c r="M55" s="33"/>
    </row>
    <row r="56" spans="1:18" hidden="1">
      <c r="C56" s="33"/>
      <c r="D56" s="33"/>
      <c r="E56" s="38"/>
      <c r="M56" s="33"/>
    </row>
    <row r="57" spans="1:18" hidden="1">
      <c r="C57" s="33"/>
      <c r="D57" s="33"/>
      <c r="E57" s="38"/>
      <c r="M57" s="33"/>
    </row>
    <row r="58" spans="1:18" hidden="1">
      <c r="C58" s="33"/>
      <c r="D58" s="33"/>
      <c r="E58" s="38"/>
      <c r="M58" s="33"/>
    </row>
    <row r="60" spans="1:18">
      <c r="A60" s="23" t="s">
        <v>2</v>
      </c>
      <c r="F60" s="24" t="str">
        <f t="shared" ref="F60:R60" si="6">IF(OR(AND(qtr&gt;=$B61,week&gt;=F$2),qtr&gt;$B61),"Actual","Forecast")</f>
        <v>Forecast</v>
      </c>
      <c r="G60" s="24" t="str">
        <f t="shared" si="6"/>
        <v>Forecast</v>
      </c>
      <c r="H60" s="24" t="str">
        <f t="shared" si="6"/>
        <v>Forecast</v>
      </c>
      <c r="I60" s="24" t="str">
        <f t="shared" si="6"/>
        <v>Forecast</v>
      </c>
      <c r="J60" s="24" t="str">
        <f t="shared" si="6"/>
        <v>Forecast</v>
      </c>
      <c r="K60" s="24" t="str">
        <f t="shared" si="6"/>
        <v>Forecast</v>
      </c>
      <c r="L60" s="24" t="str">
        <f t="shared" si="6"/>
        <v>Forecast</v>
      </c>
      <c r="M60" s="24" t="str">
        <f t="shared" si="6"/>
        <v>Forecast</v>
      </c>
      <c r="N60" s="24" t="str">
        <f t="shared" si="6"/>
        <v>Forecast</v>
      </c>
      <c r="O60" s="24" t="str">
        <f t="shared" si="6"/>
        <v>Forecast</v>
      </c>
      <c r="P60" s="24" t="str">
        <f t="shared" si="6"/>
        <v>Forecast</v>
      </c>
      <c r="Q60" s="24" t="str">
        <f t="shared" si="6"/>
        <v>Forecast</v>
      </c>
      <c r="R60" s="24" t="str">
        <f t="shared" si="6"/>
        <v>Forecast</v>
      </c>
    </row>
    <row r="61" spans="1:18">
      <c r="B61" s="25">
        <v>2</v>
      </c>
      <c r="C61" s="40" t="s">
        <v>133</v>
      </c>
      <c r="D61" s="33"/>
      <c r="E61" s="38"/>
      <c r="F61" s="33"/>
      <c r="G61" s="33"/>
      <c r="H61" s="33"/>
      <c r="I61" s="33"/>
      <c r="J61" s="33"/>
      <c r="K61" s="33"/>
      <c r="M61" s="33"/>
    </row>
    <row r="62" spans="1:18">
      <c r="B62" s="25">
        <v>2</v>
      </c>
      <c r="C62" s="33"/>
      <c r="D62" s="33" t="s">
        <v>134</v>
      </c>
      <c r="E62" s="70">
        <f ca="1">R5</f>
        <v>1087.1024345693681</v>
      </c>
      <c r="F62" s="33">
        <f ca="1">IF(OR(AND(qtr&gt;=$B61,week&gt;=F$2),qtr&gt;$B61),Actuals!F62,(1+Assumptions!F63)*'Weekly IS'!E62)</f>
        <v>1087.8383192943074</v>
      </c>
      <c r="G62" s="33">
        <f ca="1">IF(OR(AND(qtr&gt;=$B61,week&gt;=G$2),qtr&gt;$B61),Actuals!G62,(1+Assumptions!G63)*'Weekly IS'!F62)</f>
        <v>1088.574702156599</v>
      </c>
      <c r="H62" s="33">
        <f ca="1">IF(OR(AND(qtr&gt;=$B61,week&gt;=H$2),qtr&gt;$B61),Actuals!H62,(1+Assumptions!H63)*'Weekly IS'!G62)</f>
        <v>1089.3115834934433</v>
      </c>
      <c r="I62" s="33">
        <f ca="1">IF(OR(AND(qtr&gt;=$B61,week&gt;=I$2),qtr&gt;$B61),Actuals!I62,(1+Assumptions!I63)*'Weekly IS'!H62)</f>
        <v>1090.0489636422697</v>
      </c>
      <c r="J62" s="33">
        <f ca="1">IF(OR(AND(qtr&gt;=$B61,week&gt;=J$2),qtr&gt;$B61),Actuals!J62,(1+Assumptions!J63)*'Weekly IS'!I62)</f>
        <v>1090.7868429407351</v>
      </c>
      <c r="K62" s="33">
        <f ca="1">IF(OR(AND(qtr&gt;=$B61,week&gt;=K$2),qtr&gt;$B61),Actuals!K62,(1+Assumptions!K63)*'Weekly IS'!J62)</f>
        <v>1091.5252217267257</v>
      </c>
      <c r="L62" s="33">
        <f ca="1">IF(OR(AND(qtr&gt;=$B61,week&gt;=L$2),qtr&gt;$B61),Actuals!L62,(1+Assumptions!L63)*'Weekly IS'!K62)</f>
        <v>1092.264100338356</v>
      </c>
      <c r="M62" s="33">
        <f ca="1">IF(OR(AND(qtr&gt;=$B61,week&gt;=M$2),qtr&gt;$B61),Actuals!M62,(1+Assumptions!M63)*'Weekly IS'!L62)</f>
        <v>1093.0034791139697</v>
      </c>
      <c r="N62" s="33">
        <f ca="1">IF(OR(AND(qtr&gt;=$B61,week&gt;=N$2),qtr&gt;$B61),Actuals!N62,(1+Assumptions!N63)*'Weekly IS'!M62)</f>
        <v>1093.743358392139</v>
      </c>
      <c r="O62" s="33">
        <f ca="1">IF(OR(AND(qtr&gt;=$B61,week&gt;=O$2),qtr&gt;$B61),Actuals!O62,(1+Assumptions!O63)*'Weekly IS'!N62)</f>
        <v>1094.4837385116659</v>
      </c>
      <c r="P62" s="33">
        <f ca="1">IF(OR(AND(qtr&gt;=$B61,week&gt;=P$2),qtr&gt;$B61),Actuals!P62,(1+Assumptions!P63)*'Weekly IS'!O62)</f>
        <v>1095.2246198115815</v>
      </c>
      <c r="Q62" s="33">
        <f ca="1">IF(OR(AND(qtr&gt;=$B61,week&gt;=Q$2),qtr&gt;$B61),Actuals!Q62,(1+Assumptions!Q63)*'Weekly IS'!P62)</f>
        <v>1095.9660026311462</v>
      </c>
      <c r="R62" s="33">
        <f ca="1">IF(OR(AND(qtr&gt;=$B61,week&gt;=R$2),qtr&gt;$B61),Actuals!R62,(1+Assumptions!R63)*'Weekly IS'!Q62)</f>
        <v>1096.7078873098503</v>
      </c>
    </row>
    <row r="63" spans="1:18">
      <c r="B63" s="25">
        <v>2</v>
      </c>
      <c r="C63" s="33"/>
      <c r="D63" s="33" t="s">
        <v>136</v>
      </c>
      <c r="E63" s="70">
        <f ca="1">R6</f>
        <v>869.68194765549458</v>
      </c>
      <c r="F63" s="33">
        <f ca="1">IF(OR(AND(qtr&gt;=$B61,week&gt;=F$2),qtr&gt;$B61),Actuals!F63,Assumptions!F64*'Weekly IS'!F62)</f>
        <v>870.27065543544597</v>
      </c>
      <c r="G63" s="33">
        <f ca="1">IF(OR(AND(qtr&gt;=$B61,week&gt;=G$2),qtr&gt;$B61),Actuals!G63,Assumptions!G64*'Weekly IS'!G62)</f>
        <v>870.85976172527921</v>
      </c>
      <c r="H63" s="33">
        <f ca="1">IF(OR(AND(qtr&gt;=$B61,week&gt;=H$2),qtr&gt;$B61),Actuals!H63,Assumptions!H64*'Weekly IS'!H62)</f>
        <v>871.44926679475475</v>
      </c>
      <c r="I63" s="33">
        <f ca="1">IF(OR(AND(qtr&gt;=$B61,week&gt;=I$2),qtr&gt;$B61),Actuals!I63,Assumptions!I64*'Weekly IS'!I62)</f>
        <v>872.03917091381572</v>
      </c>
      <c r="J63" s="33">
        <f ca="1">IF(OR(AND(qtr&gt;=$B61,week&gt;=J$2),qtr&gt;$B61),Actuals!J63,Assumptions!J64*'Weekly IS'!J62)</f>
        <v>872.6294743525882</v>
      </c>
      <c r="K63" s="33">
        <f ca="1">IF(OR(AND(qtr&gt;=$B61,week&gt;=K$2),qtr&gt;$B61),Actuals!K63,Assumptions!K64*'Weekly IS'!K62)</f>
        <v>873.22017738138061</v>
      </c>
      <c r="L63" s="33">
        <f ca="1">IF(OR(AND(qtr&gt;=$B61,week&gt;=L$2),qtr&gt;$B61),Actuals!L63,Assumptions!L64*'Weekly IS'!L62)</f>
        <v>873.81128027068485</v>
      </c>
      <c r="M63" s="33">
        <f ca="1">IF(OR(AND(qtr&gt;=$B61,week&gt;=M$2),qtr&gt;$B61),Actuals!M63,Assumptions!M64*'Weekly IS'!M62)</f>
        <v>874.40278329117575</v>
      </c>
      <c r="N63" s="33">
        <f ca="1">IF(OR(AND(qtr&gt;=$B61,week&gt;=N$2),qtr&gt;$B61),Actuals!N63,Assumptions!N64*'Weekly IS'!N62)</f>
        <v>874.9946867137113</v>
      </c>
      <c r="O63" s="33">
        <f ca="1">IF(OR(AND(qtr&gt;=$B61,week&gt;=O$2),qtr&gt;$B61),Actuals!O63,Assumptions!O64*'Weekly IS'!O62)</f>
        <v>875.58699080933275</v>
      </c>
      <c r="P63" s="33">
        <f ca="1">IF(OR(AND(qtr&gt;=$B61,week&gt;=P$2),qtr&gt;$B61),Actuals!P63,Assumptions!P64*'Weekly IS'!P62)</f>
        <v>876.17969584926527</v>
      </c>
      <c r="Q63" s="33">
        <f ca="1">IF(OR(AND(qtr&gt;=$B61,week&gt;=Q$2),qtr&gt;$B61),Actuals!Q63,Assumptions!Q64*'Weekly IS'!Q62)</f>
        <v>876.77280210491699</v>
      </c>
      <c r="R63" s="33">
        <f ca="1">IF(OR(AND(qtr&gt;=$B61,week&gt;=R$2),qtr&gt;$B61),Actuals!R63,Assumptions!R64*'Weekly IS'!R62)</f>
        <v>877.3663098478803</v>
      </c>
    </row>
    <row r="64" spans="1:18">
      <c r="B64" s="25">
        <v>2</v>
      </c>
      <c r="C64" s="33"/>
      <c r="D64" s="41" t="s">
        <v>156</v>
      </c>
      <c r="E64" s="70">
        <f t="shared" ref="E64" ca="1" si="7">E62-E63</f>
        <v>217.42048691387356</v>
      </c>
      <c r="F64" s="33">
        <f ca="1">F62-F63</f>
        <v>217.56766385886147</v>
      </c>
      <c r="G64" s="33">
        <f t="shared" ref="G64" ca="1" si="8">G62-G63</f>
        <v>217.71494043131975</v>
      </c>
      <c r="H64" s="33">
        <f t="shared" ref="H64" ca="1" si="9">H62-H63</f>
        <v>217.86231669868857</v>
      </c>
      <c r="I64" s="33">
        <f t="shared" ref="I64" ca="1" si="10">I62-I63</f>
        <v>218.00979272845393</v>
      </c>
      <c r="J64" s="33">
        <f t="shared" ref="J64" ca="1" si="11">J62-J63</f>
        <v>218.15736858814694</v>
      </c>
      <c r="K64" s="33">
        <f t="shared" ref="K64" ca="1" si="12">K62-K63</f>
        <v>218.3050443453451</v>
      </c>
      <c r="L64" s="33">
        <f t="shared" ref="L64" ca="1" si="13">L62-L63</f>
        <v>218.45282006767115</v>
      </c>
      <c r="M64" s="33">
        <f t="shared" ref="M64" ca="1" si="14">M62-M63</f>
        <v>218.60069582279391</v>
      </c>
      <c r="N64" s="33">
        <f t="shared" ref="N64" ca="1" si="15">N62-N63</f>
        <v>218.74867167842774</v>
      </c>
      <c r="O64" s="33">
        <f t="shared" ref="O64" ca="1" si="16">O62-O63</f>
        <v>218.89674770233319</v>
      </c>
      <c r="P64" s="33">
        <f t="shared" ref="P64" ca="1" si="17">P62-P63</f>
        <v>219.04492396231626</v>
      </c>
      <c r="Q64" s="33">
        <f t="shared" ref="Q64" ca="1" si="18">Q62-Q63</f>
        <v>219.19320052622925</v>
      </c>
      <c r="R64" s="33">
        <f t="shared" ref="R64" ca="1" si="19">R62-R63</f>
        <v>219.34157746197002</v>
      </c>
    </row>
    <row r="65" spans="2:19">
      <c r="B65" s="25">
        <v>2</v>
      </c>
      <c r="C65" s="33"/>
      <c r="D65" s="33"/>
      <c r="E65" s="70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2:19">
      <c r="B66" s="25">
        <v>2</v>
      </c>
      <c r="C66" s="40" t="s">
        <v>137</v>
      </c>
      <c r="D66" s="33"/>
      <c r="E66" s="70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2:19">
      <c r="B67" s="25">
        <v>2</v>
      </c>
      <c r="C67" s="33"/>
      <c r="D67" s="33" t="s">
        <v>138</v>
      </c>
      <c r="E67" s="70">
        <f ca="1">R10</f>
        <v>152.19434083971154</v>
      </c>
      <c r="F67" s="33">
        <f ca="1">IF(OR(AND(qtr&gt;=$B61,week&gt;=F$2),qtr&gt;$B61),Actuals!F67,Assumptions!F66*'Weekly IS'!F62)</f>
        <v>130.54059831531688</v>
      </c>
      <c r="G67" s="33">
        <f ca="1">IF(OR(AND(qtr&gt;=$B61,week&gt;=G$2),qtr&gt;$B61),Actuals!G67,Assumptions!G66*'Weekly IS'!G62)</f>
        <v>130.62896425879188</v>
      </c>
      <c r="H67" s="33">
        <f ca="1">IF(OR(AND(qtr&gt;=$B61,week&gt;=H$2),qtr&gt;$B61),Actuals!H67,Assumptions!H66*'Weekly IS'!H62)</f>
        <v>130.71739001921318</v>
      </c>
      <c r="I67" s="33">
        <f ca="1">IF(OR(AND(qtr&gt;=$B61,week&gt;=I$2),qtr&gt;$B61),Actuals!I67,Assumptions!I66*'Weekly IS'!I62)</f>
        <v>130.80587563707235</v>
      </c>
      <c r="J67" s="33">
        <f ca="1">IF(OR(AND(qtr&gt;=$B61,week&gt;=J$2),qtr&gt;$B61),Actuals!J67,Assumptions!J66*'Weekly IS'!J62)</f>
        <v>130.89442115288821</v>
      </c>
      <c r="K67" s="33">
        <f ca="1">IF(OR(AND(qtr&gt;=$B61,week&gt;=K$2),qtr&gt;$B61),Actuals!K67,Assumptions!K66*'Weekly IS'!K62)</f>
        <v>130.98302660720708</v>
      </c>
      <c r="L67" s="33">
        <f ca="1">IF(OR(AND(qtr&gt;=$B61,week&gt;=L$2),qtr&gt;$B61),Actuals!L67,Assumptions!L66*'Weekly IS'!L62)</f>
        <v>131.07169204060273</v>
      </c>
      <c r="M67" s="33">
        <f ca="1">IF(OR(AND(qtr&gt;=$B61,week&gt;=M$2),qtr&gt;$B61),Actuals!M67,Assumptions!M66*'Weekly IS'!M62)</f>
        <v>131.16041749367636</v>
      </c>
      <c r="N67" s="33">
        <f ca="1">IF(OR(AND(qtr&gt;=$B61,week&gt;=N$2),qtr&gt;$B61),Actuals!N67,Assumptions!N66*'Weekly IS'!N62)</f>
        <v>131.24920300705668</v>
      </c>
      <c r="O67" s="33">
        <f ca="1">IF(OR(AND(qtr&gt;=$B61,week&gt;=O$2),qtr&gt;$B61),Actuals!O67,Assumptions!O66*'Weekly IS'!O62)</f>
        <v>131.33804862139991</v>
      </c>
      <c r="P67" s="33">
        <f ca="1">IF(OR(AND(qtr&gt;=$B61,week&gt;=P$2),qtr&gt;$B61),Actuals!P67,Assumptions!P66*'Weekly IS'!P62)</f>
        <v>131.42695437738979</v>
      </c>
      <c r="Q67" s="33">
        <f ca="1">IF(OR(AND(qtr&gt;=$B61,week&gt;=Q$2),qtr&gt;$B61),Actuals!Q67,Assumptions!Q66*'Weekly IS'!Q62)</f>
        <v>131.51592031573753</v>
      </c>
      <c r="R67" s="33">
        <f ca="1">IF(OR(AND(qtr&gt;=$B61,week&gt;=R$2),qtr&gt;$B61),Actuals!R67,Assumptions!R66*'Weekly IS'!R62)</f>
        <v>131.60494647718204</v>
      </c>
    </row>
    <row r="68" spans="2:19">
      <c r="B68" s="25">
        <v>2</v>
      </c>
      <c r="C68" s="33"/>
      <c r="D68" s="41" t="s">
        <v>157</v>
      </c>
      <c r="E68" s="70">
        <f t="shared" ref="E68" ca="1" si="20">E64-E67</f>
        <v>65.226146074162017</v>
      </c>
      <c r="F68" s="33">
        <f ca="1">F64-F67</f>
        <v>87.02706554354458</v>
      </c>
      <c r="G68" s="33">
        <f t="shared" ref="G68" ca="1" si="21">G64-G67</f>
        <v>87.085976172527864</v>
      </c>
      <c r="H68" s="33">
        <f t="shared" ref="H68" ca="1" si="22">H64-H67</f>
        <v>87.14492667947539</v>
      </c>
      <c r="I68" s="33">
        <f t="shared" ref="I68" ca="1" si="23">I64-I67</f>
        <v>87.203917091381584</v>
      </c>
      <c r="J68" s="33">
        <f t="shared" ref="J68" ca="1" si="24">J64-J67</f>
        <v>87.262947435258724</v>
      </c>
      <c r="K68" s="33">
        <f t="shared" ref="K68" ca="1" si="25">K64-K67</f>
        <v>87.322017738138015</v>
      </c>
      <c r="L68" s="33">
        <f t="shared" ref="L68" ca="1" si="26">L64-L67</f>
        <v>87.381128027068428</v>
      </c>
      <c r="M68" s="33">
        <f t="shared" ref="M68" ca="1" si="27">M64-M67</f>
        <v>87.440278329117547</v>
      </c>
      <c r="N68" s="33">
        <f t="shared" ref="N68" ca="1" si="28">N64-N67</f>
        <v>87.499468671371062</v>
      </c>
      <c r="O68" s="33">
        <f t="shared" ref="O68" ca="1" si="29">O64-O67</f>
        <v>87.55869908093328</v>
      </c>
      <c r="P68" s="33">
        <f t="shared" ref="P68" ca="1" si="30">P64-P67</f>
        <v>87.61796958492647</v>
      </c>
      <c r="Q68" s="33">
        <f t="shared" ref="Q68" ca="1" si="31">Q64-Q67</f>
        <v>87.677280210491716</v>
      </c>
      <c r="R68" s="33">
        <f t="shared" ref="R68" ca="1" si="32">R64-R67</f>
        <v>87.736630984787979</v>
      </c>
    </row>
    <row r="69" spans="2:19">
      <c r="B69" s="25">
        <v>2</v>
      </c>
      <c r="C69" s="33"/>
      <c r="D69" s="33"/>
      <c r="E69" s="70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2:19">
      <c r="B70" s="25">
        <v>2</v>
      </c>
      <c r="C70" s="33"/>
      <c r="D70" s="33" t="s">
        <v>140</v>
      </c>
      <c r="E70" s="70">
        <f>R13</f>
        <v>0</v>
      </c>
      <c r="F70" s="55">
        <f>IF(OR(AND(qtr&gt;=$B61,week&gt;=F$2),qtr&gt;$B61),Actuals!F70, IF(circswitch=1,Debt!F94,0))</f>
        <v>0</v>
      </c>
      <c r="G70" s="55">
        <f>IF(OR(AND(qtr&gt;=$B61,week&gt;=G$2),qtr&gt;$B61),Actuals!G70, IF(circswitch=1,Debt!G94,0))</f>
        <v>0</v>
      </c>
      <c r="H70" s="55">
        <f>IF(OR(AND(qtr&gt;=$B61,week&gt;=H$2),qtr&gt;$B61),Actuals!H70, IF(circswitch=1,Debt!H94,0))</f>
        <v>0</v>
      </c>
      <c r="I70" s="55">
        <f>IF(OR(AND(qtr&gt;=$B61,week&gt;=I$2),qtr&gt;$B61),Actuals!I70, IF(circswitch=1,Debt!I94,0))</f>
        <v>0</v>
      </c>
      <c r="J70" s="55">
        <f>IF(OR(AND(qtr&gt;=$B61,week&gt;=J$2),qtr&gt;$B61),Actuals!J70, IF(circswitch=1,Debt!J94,0))</f>
        <v>0</v>
      </c>
      <c r="K70" s="55">
        <f>IF(OR(AND(qtr&gt;=$B61,week&gt;=K$2),qtr&gt;$B61),Actuals!K70, IF(circswitch=1,Debt!K94,0))</f>
        <v>0</v>
      </c>
      <c r="L70" s="55">
        <f>IF(OR(AND(qtr&gt;=$B61,week&gt;=L$2),qtr&gt;$B61),Actuals!L70, IF(circswitch=1,Debt!L94,0))</f>
        <v>0</v>
      </c>
      <c r="M70" s="55">
        <f>IF(OR(AND(qtr&gt;=$B61,week&gt;=M$2),qtr&gt;$B61),Actuals!M70, IF(circswitch=1,Debt!M94,0))</f>
        <v>0</v>
      </c>
      <c r="N70" s="55">
        <f>IF(OR(AND(qtr&gt;=$B61,week&gt;=N$2),qtr&gt;$B61),Actuals!N70, IF(circswitch=1,Debt!N94,0))</f>
        <v>0</v>
      </c>
      <c r="O70" s="55">
        <f>IF(OR(AND(qtr&gt;=$B61,week&gt;=O$2),qtr&gt;$B61),Actuals!O70, IF(circswitch=1,Debt!O94,0))</f>
        <v>0</v>
      </c>
      <c r="P70" s="55">
        <f>IF(OR(AND(qtr&gt;=$B61,week&gt;=P$2),qtr&gt;$B61),Actuals!P70, IF(circswitch=1,Debt!P94,0))</f>
        <v>0</v>
      </c>
      <c r="Q70" s="55">
        <f>IF(OR(AND(qtr&gt;=$B61,week&gt;=Q$2),qtr&gt;$B61),Actuals!Q70, IF(circswitch=1,Debt!Q94,0))</f>
        <v>0</v>
      </c>
      <c r="R70" s="55">
        <f>IF(OR(AND(qtr&gt;=$B61,week&gt;=R$2),qtr&gt;$B61),Actuals!R70, IF(circswitch=1,Debt!R94,0))</f>
        <v>0</v>
      </c>
    </row>
    <row r="71" spans="2:19">
      <c r="B71" s="25">
        <v>2</v>
      </c>
      <c r="C71" s="33"/>
      <c r="D71" s="33" t="s">
        <v>141</v>
      </c>
      <c r="E71" s="70">
        <f>R14</f>
        <v>0</v>
      </c>
      <c r="F71" s="55">
        <f>IF(OR(AND(qtr&gt;=$B61,week&gt;=F$2),qtr&gt;$B61),Actuals!F71,IF(circswitch=1,Debt!F89,0))</f>
        <v>0</v>
      </c>
      <c r="G71" s="55">
        <f>IF(OR(AND(qtr&gt;=$B61,week&gt;=G$2),qtr&gt;$B61),Actuals!G71,IF(circswitch=1,Debt!G89,0))</f>
        <v>0</v>
      </c>
      <c r="H71" s="55">
        <f>IF(OR(AND(qtr&gt;=$B61,week&gt;=H$2),qtr&gt;$B61),Actuals!H71,IF(circswitch=1,Debt!H89,0))</f>
        <v>0</v>
      </c>
      <c r="I71" s="55">
        <f>IF(OR(AND(qtr&gt;=$B61,week&gt;=I$2),qtr&gt;$B61),Actuals!I71,IF(circswitch=1,Debt!I89,0))</f>
        <v>0</v>
      </c>
      <c r="J71" s="55">
        <f>IF(OR(AND(qtr&gt;=$B61,week&gt;=J$2),qtr&gt;$B61),Actuals!J71,IF(circswitch=1,Debt!J89,0))</f>
        <v>0</v>
      </c>
      <c r="K71" s="55">
        <f>IF(OR(AND(qtr&gt;=$B61,week&gt;=K$2),qtr&gt;$B61),Actuals!K71,IF(circswitch=1,Debt!K89,0))</f>
        <v>0</v>
      </c>
      <c r="L71" s="55">
        <f>IF(OR(AND(qtr&gt;=$B61,week&gt;=L$2),qtr&gt;$B61),Actuals!L71,IF(circswitch=1,Debt!L89,0))</f>
        <v>0</v>
      </c>
      <c r="M71" s="55">
        <f>IF(OR(AND(qtr&gt;=$B61,week&gt;=M$2),qtr&gt;$B61),Actuals!M71,IF(circswitch=1,Debt!M89,0))</f>
        <v>0</v>
      </c>
      <c r="N71" s="55">
        <f>IF(OR(AND(qtr&gt;=$B61,week&gt;=N$2),qtr&gt;$B61),Actuals!N71,IF(circswitch=1,Debt!N89,0))</f>
        <v>0</v>
      </c>
      <c r="O71" s="55">
        <f>IF(OR(AND(qtr&gt;=$B61,week&gt;=O$2),qtr&gt;$B61),Actuals!O71,IF(circswitch=1,Debt!O89,0))</f>
        <v>0</v>
      </c>
      <c r="P71" s="55">
        <f>IF(OR(AND(qtr&gt;=$B61,week&gt;=P$2),qtr&gt;$B61),Actuals!P71,IF(circswitch=1,Debt!P89,0))</f>
        <v>0</v>
      </c>
      <c r="Q71" s="55">
        <f>IF(OR(AND(qtr&gt;=$B61,week&gt;=Q$2),qtr&gt;$B61),Actuals!Q71,IF(circswitch=1,Debt!Q89,0))</f>
        <v>0</v>
      </c>
      <c r="R71" s="55">
        <f>IF(OR(AND(qtr&gt;=$B61,week&gt;=R$2),qtr&gt;$B61),Actuals!R71,IF(circswitch=1,Debt!R89,0))</f>
        <v>0</v>
      </c>
    </row>
    <row r="72" spans="2:19">
      <c r="B72" s="25">
        <v>2</v>
      </c>
      <c r="C72" s="33"/>
      <c r="D72" s="41" t="s">
        <v>204</v>
      </c>
      <c r="E72" s="70">
        <f t="shared" ref="E72" ca="1" si="33">E68+E70-E71</f>
        <v>65.226146074162017</v>
      </c>
      <c r="F72" s="33">
        <f ca="1">F68+F70-F71</f>
        <v>87.02706554354458</v>
      </c>
      <c r="G72" s="33">
        <f t="shared" ref="G72" ca="1" si="34">G68+G70-G71</f>
        <v>87.085976172527864</v>
      </c>
      <c r="H72" s="33">
        <f t="shared" ref="H72" ca="1" si="35">H68+H70-H71</f>
        <v>87.14492667947539</v>
      </c>
      <c r="I72" s="33">
        <f t="shared" ref="I72" ca="1" si="36">I68+I70-I71</f>
        <v>87.203917091381584</v>
      </c>
      <c r="J72" s="33">
        <f t="shared" ref="J72" ca="1" si="37">J68+J70-J71</f>
        <v>87.262947435258724</v>
      </c>
      <c r="K72" s="33">
        <f t="shared" ref="K72" ca="1" si="38">K68+K70-K71</f>
        <v>87.322017738138015</v>
      </c>
      <c r="L72" s="33">
        <f t="shared" ref="L72" ca="1" si="39">L68+L70-L71</f>
        <v>87.381128027068428</v>
      </c>
      <c r="M72" s="33">
        <f t="shared" ref="M72" ca="1" si="40">M68+M70-M71</f>
        <v>87.440278329117547</v>
      </c>
      <c r="N72" s="33">
        <f t="shared" ref="N72" ca="1" si="41">N68+N70-N71</f>
        <v>87.499468671371062</v>
      </c>
      <c r="O72" s="33">
        <f t="shared" ref="O72" ca="1" si="42">O68+O70-O71</f>
        <v>87.55869908093328</v>
      </c>
      <c r="P72" s="33">
        <f t="shared" ref="P72" ca="1" si="43">P68+P70-P71</f>
        <v>87.61796958492647</v>
      </c>
      <c r="Q72" s="33">
        <f t="shared" ref="Q72" ca="1" si="44">Q68+Q70-Q71</f>
        <v>87.677280210491716</v>
      </c>
      <c r="R72" s="33">
        <f t="shared" ref="R72" ca="1" si="45">R68+R70-R71</f>
        <v>87.736630984787979</v>
      </c>
    </row>
    <row r="73" spans="2:19">
      <c r="B73" s="25">
        <v>2</v>
      </c>
      <c r="C73" s="33"/>
      <c r="D73" s="33"/>
      <c r="E73" s="70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2:19">
      <c r="B74" s="25">
        <v>2</v>
      </c>
      <c r="C74" s="33"/>
      <c r="D74" s="33" t="s">
        <v>142</v>
      </c>
      <c r="E74" s="70">
        <f ca="1">R17</f>
        <v>15.654275057798884</v>
      </c>
      <c r="F74" s="33">
        <f ca="1">IF(OR(AND(qtr&gt;=$B61,week&gt;=F$2),qtr&gt;$B61),Actuals!F74,Assumptions!F67*'Weekly IS'!F72)</f>
        <v>20.886495730450697</v>
      </c>
      <c r="G74" s="33">
        <f ca="1">IF(OR(AND(qtr&gt;=$B61,week&gt;=G$2),qtr&gt;$B61),Actuals!G74,Assumptions!G67*'Weekly IS'!G72)</f>
        <v>20.900634281406688</v>
      </c>
      <c r="H74" s="33">
        <f ca="1">IF(OR(AND(qtr&gt;=$B61,week&gt;=H$2),qtr&gt;$B61),Actuals!H74,Assumptions!H67*'Weekly IS'!H72)</f>
        <v>20.914782403074092</v>
      </c>
      <c r="I74" s="33">
        <f ca="1">IF(OR(AND(qtr&gt;=$B61,week&gt;=I$2),qtr&gt;$B61),Actuals!I74,Assumptions!I67*'Weekly IS'!I72)</f>
        <v>20.92894010193158</v>
      </c>
      <c r="J74" s="33">
        <f ca="1">IF(OR(AND(qtr&gt;=$B61,week&gt;=J$2),qtr&gt;$B61),Actuals!J74,Assumptions!J67*'Weekly IS'!J72)</f>
        <v>20.943107384462092</v>
      </c>
      <c r="K74" s="33">
        <f ca="1">IF(OR(AND(qtr&gt;=$B61,week&gt;=K$2),qtr&gt;$B61),Actuals!K74,Assumptions!K67*'Weekly IS'!K72)</f>
        <v>20.957284257153123</v>
      </c>
      <c r="L74" s="33">
        <f ca="1">IF(OR(AND(qtr&gt;=$B61,week&gt;=L$2),qtr&gt;$B61),Actuals!L74,Assumptions!L67*'Weekly IS'!L72)</f>
        <v>20.97147072649642</v>
      </c>
      <c r="M74" s="33">
        <f ca="1">IF(OR(AND(qtr&gt;=$B61,week&gt;=M$2),qtr&gt;$B61),Actuals!M74,Assumptions!M67*'Weekly IS'!M72)</f>
        <v>20.985666798988209</v>
      </c>
      <c r="N74" s="33">
        <f ca="1">IF(OR(AND(qtr&gt;=$B61,week&gt;=N$2),qtr&gt;$B61),Actuals!N74,Assumptions!N67*'Weekly IS'!N72)</f>
        <v>20.999872481129053</v>
      </c>
      <c r="O74" s="33">
        <f ca="1">IF(OR(AND(qtr&gt;=$B61,week&gt;=O$2),qtr&gt;$B61),Actuals!O74,Assumptions!O67*'Weekly IS'!O72)</f>
        <v>21.014087779423985</v>
      </c>
      <c r="P74" s="33">
        <f ca="1">IF(OR(AND(qtr&gt;=$B61,week&gt;=P$2),qtr&gt;$B61),Actuals!P74,Assumptions!P67*'Weekly IS'!P72)</f>
        <v>21.028312700382351</v>
      </c>
      <c r="Q74" s="33">
        <f ca="1">IF(OR(AND(qtr&gt;=$B61,week&gt;=Q$2),qtr&gt;$B61),Actuals!Q74,Assumptions!Q67*'Weekly IS'!Q72)</f>
        <v>21.042547250518012</v>
      </c>
      <c r="R74" s="33">
        <f ca="1">IF(OR(AND(qtr&gt;=$B61,week&gt;=R$2),qtr&gt;$B61),Actuals!R74,Assumptions!R67*'Weekly IS'!R72)</f>
        <v>21.056791436349116</v>
      </c>
    </row>
    <row r="75" spans="2:19">
      <c r="B75" s="25">
        <v>2</v>
      </c>
      <c r="C75" s="33"/>
      <c r="D75" s="41" t="s">
        <v>122</v>
      </c>
      <c r="E75" s="70">
        <f t="shared" ref="E75" ca="1" si="46">E72-E74</f>
        <v>49.571871016363133</v>
      </c>
      <c r="F75" s="33">
        <f ca="1">F72-F74</f>
        <v>66.14056981309389</v>
      </c>
      <c r="G75" s="33">
        <f t="shared" ref="G75" ca="1" si="47">G72-G74</f>
        <v>66.185341891121169</v>
      </c>
      <c r="H75" s="33">
        <f t="shared" ref="H75" ca="1" si="48">H72-H74</f>
        <v>66.23014427640129</v>
      </c>
      <c r="I75" s="33">
        <f t="shared" ref="I75" ca="1" si="49">I72-I74</f>
        <v>66.27497698945001</v>
      </c>
      <c r="J75" s="33">
        <f t="shared" ref="J75" ca="1" si="50">J72-J74</f>
        <v>66.319840050796628</v>
      </c>
      <c r="K75" s="33">
        <f t="shared" ref="K75" ca="1" si="51">K72-K74</f>
        <v>66.364733480984896</v>
      </c>
      <c r="L75" s="33">
        <f t="shared" ref="L75" ca="1" si="52">L72-L74</f>
        <v>66.409657300572007</v>
      </c>
      <c r="M75" s="33">
        <f t="shared" ref="M75" ca="1" si="53">M72-M74</f>
        <v>66.454611530129341</v>
      </c>
      <c r="N75" s="33">
        <f t="shared" ref="N75" ca="1" si="54">N72-N74</f>
        <v>66.499596190242016</v>
      </c>
      <c r="O75" s="33">
        <f t="shared" ref="O75" ca="1" si="55">O72-O74</f>
        <v>66.544611301509292</v>
      </c>
      <c r="P75" s="33">
        <f t="shared" ref="P75" ca="1" si="56">P72-P74</f>
        <v>66.589656884544127</v>
      </c>
      <c r="Q75" s="33">
        <f t="shared" ref="Q75" ca="1" si="57">Q72-Q74</f>
        <v>66.634732959973704</v>
      </c>
      <c r="R75" s="33">
        <f t="shared" ref="R75" ca="1" si="58">R72-R74</f>
        <v>66.679839548438864</v>
      </c>
      <c r="S75" s="55"/>
    </row>
    <row r="76" spans="2:19" hidden="1">
      <c r="E76" s="63"/>
    </row>
    <row r="77" spans="2:19" hidden="1">
      <c r="E77" s="63"/>
    </row>
    <row r="78" spans="2:19" hidden="1">
      <c r="E78" s="63"/>
    </row>
    <row r="79" spans="2:19" hidden="1">
      <c r="E79" s="63"/>
    </row>
    <row r="80" spans="2:19" hidden="1">
      <c r="E80" s="63"/>
    </row>
    <row r="81" spans="5:5" hidden="1">
      <c r="E81" s="63"/>
    </row>
    <row r="82" spans="5:5" hidden="1">
      <c r="E82" s="63"/>
    </row>
    <row r="83" spans="5:5" hidden="1">
      <c r="E83" s="63"/>
    </row>
    <row r="84" spans="5:5" hidden="1">
      <c r="E84" s="63"/>
    </row>
    <row r="85" spans="5:5" hidden="1">
      <c r="E85" s="63"/>
    </row>
    <row r="86" spans="5:5" hidden="1">
      <c r="E86" s="63"/>
    </row>
    <row r="87" spans="5:5" hidden="1">
      <c r="E87" s="63"/>
    </row>
    <row r="88" spans="5:5" hidden="1">
      <c r="E88" s="63"/>
    </row>
    <row r="89" spans="5:5" hidden="1">
      <c r="E89" s="63"/>
    </row>
    <row r="90" spans="5:5" hidden="1">
      <c r="E90" s="63"/>
    </row>
    <row r="91" spans="5:5" hidden="1">
      <c r="E91" s="63"/>
    </row>
    <row r="92" spans="5:5" hidden="1">
      <c r="E92" s="63"/>
    </row>
    <row r="93" spans="5:5" hidden="1">
      <c r="E93" s="63"/>
    </row>
    <row r="94" spans="5:5" hidden="1">
      <c r="E94" s="63"/>
    </row>
    <row r="95" spans="5:5" hidden="1">
      <c r="E95" s="63"/>
    </row>
    <row r="96" spans="5:5" hidden="1">
      <c r="E96" s="63"/>
    </row>
    <row r="97" spans="5:5" hidden="1">
      <c r="E97" s="63"/>
    </row>
    <row r="98" spans="5:5" hidden="1">
      <c r="E98" s="63"/>
    </row>
    <row r="99" spans="5:5" hidden="1">
      <c r="E99" s="63"/>
    </row>
    <row r="100" spans="5:5" hidden="1">
      <c r="E100" s="63"/>
    </row>
    <row r="101" spans="5:5" hidden="1">
      <c r="E101" s="63"/>
    </row>
    <row r="102" spans="5:5" hidden="1">
      <c r="E102" s="63"/>
    </row>
    <row r="103" spans="5:5" hidden="1">
      <c r="E103" s="63"/>
    </row>
    <row r="104" spans="5:5" hidden="1">
      <c r="E104" s="63"/>
    </row>
    <row r="105" spans="5:5" hidden="1">
      <c r="E105" s="63"/>
    </row>
    <row r="106" spans="5:5" hidden="1">
      <c r="E106" s="63"/>
    </row>
    <row r="107" spans="5:5" hidden="1">
      <c r="E107" s="63"/>
    </row>
    <row r="108" spans="5:5" hidden="1">
      <c r="E108" s="63"/>
    </row>
    <row r="109" spans="5:5" hidden="1">
      <c r="E109" s="63"/>
    </row>
    <row r="110" spans="5:5" hidden="1">
      <c r="E110" s="63"/>
    </row>
    <row r="111" spans="5:5" hidden="1">
      <c r="E111" s="63"/>
    </row>
    <row r="112" spans="5:5" hidden="1">
      <c r="E112" s="63"/>
    </row>
    <row r="113" spans="1:18" hidden="1">
      <c r="E113" s="63"/>
    </row>
    <row r="114" spans="1:18" hidden="1">
      <c r="E114" s="63"/>
    </row>
    <row r="115" spans="1:18" hidden="1">
      <c r="E115" s="63"/>
    </row>
    <row r="116" spans="1:18">
      <c r="E116" s="63"/>
    </row>
    <row r="117" spans="1:18">
      <c r="A117" s="23" t="s">
        <v>4</v>
      </c>
      <c r="E117" s="63"/>
      <c r="F117" s="24" t="str">
        <f t="shared" ref="F117:R117" si="59">IF(OR(AND(qtr&gt;=$B118,week&gt;=F$2),qtr&gt;$B118),"Actual","Forecast")</f>
        <v>Forecast</v>
      </c>
      <c r="G117" s="24" t="str">
        <f t="shared" si="59"/>
        <v>Forecast</v>
      </c>
      <c r="H117" s="24" t="str">
        <f t="shared" si="59"/>
        <v>Forecast</v>
      </c>
      <c r="I117" s="24" t="str">
        <f t="shared" si="59"/>
        <v>Forecast</v>
      </c>
      <c r="J117" s="24" t="str">
        <f t="shared" si="59"/>
        <v>Forecast</v>
      </c>
      <c r="K117" s="24" t="str">
        <f t="shared" si="59"/>
        <v>Forecast</v>
      </c>
      <c r="L117" s="24" t="str">
        <f t="shared" si="59"/>
        <v>Forecast</v>
      </c>
      <c r="M117" s="24" t="str">
        <f t="shared" si="59"/>
        <v>Forecast</v>
      </c>
      <c r="N117" s="24" t="str">
        <f t="shared" si="59"/>
        <v>Forecast</v>
      </c>
      <c r="O117" s="24" t="str">
        <f t="shared" si="59"/>
        <v>Forecast</v>
      </c>
      <c r="P117" s="24" t="str">
        <f t="shared" si="59"/>
        <v>Forecast</v>
      </c>
      <c r="Q117" s="24" t="str">
        <f t="shared" si="59"/>
        <v>Forecast</v>
      </c>
      <c r="R117" s="24" t="str">
        <f t="shared" si="59"/>
        <v>Forecast</v>
      </c>
    </row>
    <row r="118" spans="1:18">
      <c r="B118" s="25">
        <v>3</v>
      </c>
      <c r="C118" s="40" t="s">
        <v>133</v>
      </c>
      <c r="D118" s="33"/>
      <c r="E118" s="70"/>
      <c r="F118" s="33"/>
      <c r="G118" s="33"/>
      <c r="H118" s="33"/>
      <c r="I118" s="33"/>
      <c r="J118" s="33"/>
      <c r="K118" s="33"/>
      <c r="M118" s="33"/>
    </row>
    <row r="119" spans="1:18">
      <c r="B119" s="25">
        <v>3</v>
      </c>
      <c r="C119" s="33"/>
      <c r="D119" s="33" t="s">
        <v>134</v>
      </c>
      <c r="E119" s="70">
        <f ca="1">R62</f>
        <v>1096.7078873098503</v>
      </c>
      <c r="F119" s="33">
        <f ca="1">IF(OR(AND(qtr&gt;=$B118,week&gt;=F$2),qtr&gt;$B118),Actuals!F119,(1+Assumptions!F120)*'Weekly IS'!E119)</f>
        <v>1097.3827844712719</v>
      </c>
      <c r="G119" s="33">
        <f ca="1">IF(OR(AND(qtr&gt;=$B118,week&gt;=G$2),qtr&gt;$B118),Actuals!G119,(1+Assumptions!G120)*'Weekly IS'!F119)</f>
        <v>1098.0580969540235</v>
      </c>
      <c r="H119" s="33">
        <f ca="1">IF(OR(AND(qtr&gt;=$B118,week&gt;=H$2),qtr&gt;$B118),Actuals!H119,(1+Assumptions!H120)*'Weekly IS'!G119)</f>
        <v>1098.7338250136877</v>
      </c>
      <c r="I119" s="33">
        <f ca="1">IF(OR(AND(qtr&gt;=$B118,week&gt;=I$2),qtr&gt;$B118),Actuals!I119,(1+Assumptions!I120)*'Weekly IS'!H119)</f>
        <v>1099.409968906004</v>
      </c>
      <c r="J119" s="33">
        <f ca="1">IF(OR(AND(qtr&gt;=$B118,week&gt;=J$2),qtr&gt;$B118),Actuals!J119,(1+Assumptions!J120)*'Weekly IS'!I119)</f>
        <v>1100.0865288868692</v>
      </c>
      <c r="K119" s="33">
        <f ca="1">IF(OR(AND(qtr&gt;=$B118,week&gt;=K$2),qtr&gt;$B118),Actuals!K119,(1+Assumptions!K120)*'Weekly IS'!J119)</f>
        <v>1100.7635052123383</v>
      </c>
      <c r="L119" s="33">
        <f ca="1">IF(OR(AND(qtr&gt;=$B118,week&gt;=L$2),qtr&gt;$B118),Actuals!L119,(1+Assumptions!L120)*'Weekly IS'!K119)</f>
        <v>1101.4408981386227</v>
      </c>
      <c r="M119" s="33">
        <f ca="1">IF(OR(AND(qtr&gt;=$B118,week&gt;=M$2),qtr&gt;$B118),Actuals!M119,(1+Assumptions!M120)*'Weekly IS'!L119)</f>
        <v>1102.1187079220927</v>
      </c>
      <c r="N119" s="33">
        <f ca="1">IF(OR(AND(qtr&gt;=$B118,week&gt;=N$2),qtr&gt;$B118),Actuals!N119,(1+Assumptions!N120)*'Weekly IS'!M119)</f>
        <v>1102.7969348192755</v>
      </c>
      <c r="O119" s="33">
        <f ca="1">IF(OR(AND(qtr&gt;=$B118,week&gt;=O$2),qtr&gt;$B118),Actuals!O119,(1+Assumptions!O120)*'Weekly IS'!N119)</f>
        <v>1103.4755790868567</v>
      </c>
      <c r="P119" s="33">
        <f ca="1">IF(OR(AND(qtr&gt;=$B118,week&gt;=P$2),qtr&gt;$B118),Actuals!P119,(1+Assumptions!P120)*'Weekly IS'!O119)</f>
        <v>1104.1546409816794</v>
      </c>
      <c r="Q119" s="33">
        <f ca="1">IF(OR(AND(qtr&gt;=$B118,week&gt;=Q$2),qtr&gt;$B118),Actuals!Q119,(1+Assumptions!Q120)*'Weekly IS'!P119)</f>
        <v>1104.8341207607452</v>
      </c>
      <c r="R119" s="33">
        <f ca="1">IF(OR(AND(qtr&gt;=$B118,week&gt;=R$2),qtr&gt;$B118),Actuals!R119,(1+Assumptions!R120)*'Weekly IS'!Q119)</f>
        <v>1105.5140186812134</v>
      </c>
    </row>
    <row r="120" spans="1:18">
      <c r="B120" s="25">
        <v>3</v>
      </c>
      <c r="C120" s="33"/>
      <c r="D120" s="33" t="s">
        <v>136</v>
      </c>
      <c r="E120" s="70">
        <f ca="1">R63</f>
        <v>877.3663098478803</v>
      </c>
      <c r="F120" s="33">
        <f ca="1">IF(OR(AND(qtr&gt;=$B118,week&gt;=F$2),qtr&gt;$B118),Actuals!F120,Assumptions!F121*'Weekly IS'!F119)</f>
        <v>866.93239973230482</v>
      </c>
      <c r="G120" s="33">
        <f ca="1">IF(OR(AND(qtr&gt;=$B118,week&gt;=G$2),qtr&gt;$B118),Actuals!G120,Assumptions!G121*'Weekly IS'!G119)</f>
        <v>867.46589659367862</v>
      </c>
      <c r="H120" s="33">
        <f ca="1">IF(OR(AND(qtr&gt;=$B118,week&gt;=H$2),qtr&gt;$B118),Actuals!H120,Assumptions!H121*'Weekly IS'!H119)</f>
        <v>867.99972176081337</v>
      </c>
      <c r="I120" s="33">
        <f ca="1">IF(OR(AND(qtr&gt;=$B118,week&gt;=I$2),qtr&gt;$B118),Actuals!I120,Assumptions!I121*'Weekly IS'!I119)</f>
        <v>868.5338754357432</v>
      </c>
      <c r="J120" s="33">
        <f ca="1">IF(OR(AND(qtr&gt;=$B118,week&gt;=J$2),qtr&gt;$B118),Actuals!J120,Assumptions!J121*'Weekly IS'!J119)</f>
        <v>869.06835782062672</v>
      </c>
      <c r="K120" s="33">
        <f ca="1">IF(OR(AND(qtr&gt;=$B118,week&gt;=K$2),qtr&gt;$B118),Actuals!K120,Assumptions!K121*'Weekly IS'!K119)</f>
        <v>869.60316911774726</v>
      </c>
      <c r="L120" s="33">
        <f ca="1">IF(OR(AND(qtr&gt;=$B118,week&gt;=L$2),qtr&gt;$B118),Actuals!L120,Assumptions!L121*'Weekly IS'!L119)</f>
        <v>870.13830952951196</v>
      </c>
      <c r="M120" s="33">
        <f ca="1">IF(OR(AND(qtr&gt;=$B118,week&gt;=M$2),qtr&gt;$B118),Actuals!M120,Assumptions!M121*'Weekly IS'!M119)</f>
        <v>870.67377925845324</v>
      </c>
      <c r="N120" s="33">
        <f ca="1">IF(OR(AND(qtr&gt;=$B118,week&gt;=N$2),qtr&gt;$B118),Actuals!N120,Assumptions!N121*'Weekly IS'!N119)</f>
        <v>871.20957850722766</v>
      </c>
      <c r="O120" s="33">
        <f ca="1">IF(OR(AND(qtr&gt;=$B118,week&gt;=O$2),qtr&gt;$B118),Actuals!O120,Assumptions!O121*'Weekly IS'!O119)</f>
        <v>871.74570747861685</v>
      </c>
      <c r="P120" s="33">
        <f ca="1">IF(OR(AND(qtr&gt;=$B118,week&gt;=P$2),qtr&gt;$B118),Actuals!P120,Assumptions!P121*'Weekly IS'!P119)</f>
        <v>872.2821663755268</v>
      </c>
      <c r="Q120" s="33">
        <f ca="1">IF(OR(AND(qtr&gt;=$B118,week&gt;=Q$2),qtr&gt;$B118),Actuals!Q120,Assumptions!Q121*'Weekly IS'!Q119)</f>
        <v>872.81895540098878</v>
      </c>
      <c r="R120" s="33">
        <f ca="1">IF(OR(AND(qtr&gt;=$B118,week&gt;=R$2),qtr&gt;$B118),Actuals!R120,Assumptions!R121*'Weekly IS'!R119)</f>
        <v>873.35607475815868</v>
      </c>
    </row>
    <row r="121" spans="1:18">
      <c r="B121" s="25">
        <v>3</v>
      </c>
      <c r="C121" s="33"/>
      <c r="D121" s="41" t="s">
        <v>156</v>
      </c>
      <c r="E121" s="70">
        <f t="shared" ref="E121" ca="1" si="60">E119-E120</f>
        <v>219.34157746197002</v>
      </c>
      <c r="F121" s="33">
        <f ca="1">F119-F120</f>
        <v>230.45038473896705</v>
      </c>
      <c r="G121" s="33">
        <f t="shared" ref="G121" ca="1" si="61">G119-G120</f>
        <v>230.59220036034492</v>
      </c>
      <c r="H121" s="33">
        <f t="shared" ref="H121" ca="1" si="62">H119-H120</f>
        <v>230.73410325287432</v>
      </c>
      <c r="I121" s="33">
        <f t="shared" ref="I121" ca="1" si="63">I119-I120</f>
        <v>230.8760934702608</v>
      </c>
      <c r="J121" s="33">
        <f t="shared" ref="J121" ca="1" si="64">J119-J120</f>
        <v>231.01817106624253</v>
      </c>
      <c r="K121" s="33">
        <f t="shared" ref="K121" ca="1" si="65">K119-K120</f>
        <v>231.160336094591</v>
      </c>
      <c r="L121" s="33">
        <f t="shared" ref="L121" ca="1" si="66">L119-L120</f>
        <v>231.30258860911079</v>
      </c>
      <c r="M121" s="33">
        <f t="shared" ref="M121" ca="1" si="67">M119-M120</f>
        <v>231.44492866363942</v>
      </c>
      <c r="N121" s="33">
        <f t="shared" ref="N121" ca="1" si="68">N119-N120</f>
        <v>231.58735631204786</v>
      </c>
      <c r="O121" s="33">
        <f t="shared" ref="O121" ca="1" si="69">O119-O120</f>
        <v>231.72987160823982</v>
      </c>
      <c r="P121" s="33">
        <f t="shared" ref="P121" ca="1" si="70">P119-P120</f>
        <v>231.87247460615265</v>
      </c>
      <c r="Q121" s="33">
        <f t="shared" ref="Q121" ca="1" si="71">Q119-Q120</f>
        <v>232.01516535975645</v>
      </c>
      <c r="R121" s="33">
        <f t="shared" ref="R121" ca="1" si="72">R119-R120</f>
        <v>232.15794392305475</v>
      </c>
    </row>
    <row r="122" spans="1:18">
      <c r="B122" s="25">
        <v>3</v>
      </c>
      <c r="C122" s="33"/>
      <c r="D122" s="33"/>
      <c r="E122" s="70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>
      <c r="B123" s="25">
        <v>3</v>
      </c>
      <c r="C123" s="40" t="s">
        <v>137</v>
      </c>
      <c r="D123" s="33"/>
      <c r="E123" s="70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8">
      <c r="B124" s="25">
        <v>3</v>
      </c>
      <c r="C124" s="33"/>
      <c r="D124" s="33" t="s">
        <v>138</v>
      </c>
      <c r="E124" s="70">
        <f ca="1">R67</f>
        <v>131.60494647718204</v>
      </c>
      <c r="F124" s="33">
        <f ca="1">IF(OR(AND(qtr&gt;=$B118,week&gt;=F$2),qtr&gt;$B118),Actuals!F124,Assumptions!F123*'Weekly IS'!F119)</f>
        <v>109.73827844712719</v>
      </c>
      <c r="G124" s="33">
        <f ca="1">IF(OR(AND(qtr&gt;=$B118,week&gt;=G$2),qtr&gt;$B118),Actuals!G124,Assumptions!G123*'Weekly IS'!G119)</f>
        <v>109.80580969540236</v>
      </c>
      <c r="H124" s="33">
        <f ca="1">IF(OR(AND(qtr&gt;=$B118,week&gt;=H$2),qtr&gt;$B118),Actuals!H124,Assumptions!H123*'Weekly IS'!H119)</f>
        <v>109.87338250136878</v>
      </c>
      <c r="I124" s="33">
        <f ca="1">IF(OR(AND(qtr&gt;=$B118,week&gt;=I$2),qtr&gt;$B118),Actuals!I124,Assumptions!I123*'Weekly IS'!I119)</f>
        <v>109.9409968906004</v>
      </c>
      <c r="J124" s="33">
        <f ca="1">IF(OR(AND(qtr&gt;=$B118,week&gt;=J$2),qtr&gt;$B118),Actuals!J124,Assumptions!J123*'Weekly IS'!J119)</f>
        <v>110.00865288868692</v>
      </c>
      <c r="K124" s="33">
        <f ca="1">IF(OR(AND(qtr&gt;=$B118,week&gt;=K$2),qtr&gt;$B118),Actuals!K124,Assumptions!K123*'Weekly IS'!K119)</f>
        <v>110.07635052123383</v>
      </c>
      <c r="L124" s="33">
        <f ca="1">IF(OR(AND(qtr&gt;=$B118,week&gt;=L$2),qtr&gt;$B118),Actuals!L124,Assumptions!L123*'Weekly IS'!L119)</f>
        <v>110.14408981386228</v>
      </c>
      <c r="M124" s="33">
        <f ca="1">IF(OR(AND(qtr&gt;=$B118,week&gt;=M$2),qtr&gt;$B118),Actuals!M124,Assumptions!M123*'Weekly IS'!M119)</f>
        <v>110.21187079220927</v>
      </c>
      <c r="N124" s="33">
        <f ca="1">IF(OR(AND(qtr&gt;=$B118,week&gt;=N$2),qtr&gt;$B118),Actuals!N124,Assumptions!N123*'Weekly IS'!N119)</f>
        <v>110.27969348192755</v>
      </c>
      <c r="O124" s="33">
        <f ca="1">IF(OR(AND(qtr&gt;=$B118,week&gt;=O$2),qtr&gt;$B118),Actuals!O124,Assumptions!O123*'Weekly IS'!O119)</f>
        <v>110.34755790868567</v>
      </c>
      <c r="P124" s="33">
        <f ca="1">IF(OR(AND(qtr&gt;=$B118,week&gt;=P$2),qtr&gt;$B118),Actuals!P124,Assumptions!P123*'Weekly IS'!P119)</f>
        <v>110.41546409816794</v>
      </c>
      <c r="Q124" s="33">
        <f ca="1">IF(OR(AND(qtr&gt;=$B118,week&gt;=Q$2),qtr&gt;$B118),Actuals!Q124,Assumptions!Q123*'Weekly IS'!Q119)</f>
        <v>110.48341207607453</v>
      </c>
      <c r="R124" s="33">
        <f ca="1">IF(OR(AND(qtr&gt;=$B118,week&gt;=R$2),qtr&gt;$B118),Actuals!R124,Assumptions!R123*'Weekly IS'!R119)</f>
        <v>110.55140186812135</v>
      </c>
    </row>
    <row r="125" spans="1:18">
      <c r="B125" s="25">
        <v>3</v>
      </c>
      <c r="C125" s="33"/>
      <c r="D125" s="41" t="s">
        <v>157</v>
      </c>
      <c r="E125" s="70">
        <f t="shared" ref="E125" ca="1" si="73">E121-E124</f>
        <v>87.736630984787979</v>
      </c>
      <c r="F125" s="33">
        <f ca="1">F121-F124</f>
        <v>120.71210629183986</v>
      </c>
      <c r="G125" s="33">
        <f t="shared" ref="G125" ca="1" si="74">G121-G124</f>
        <v>120.78639066494256</v>
      </c>
      <c r="H125" s="33">
        <f t="shared" ref="H125" ca="1" si="75">H121-H124</f>
        <v>120.86072075150554</v>
      </c>
      <c r="I125" s="33">
        <f t="shared" ref="I125" ca="1" si="76">I121-I124</f>
        <v>120.9350965796604</v>
      </c>
      <c r="J125" s="33">
        <f t="shared" ref="J125" ca="1" si="77">J121-J124</f>
        <v>121.00951817755561</v>
      </c>
      <c r="K125" s="33">
        <f t="shared" ref="K125" ca="1" si="78">K121-K124</f>
        <v>121.08398557335717</v>
      </c>
      <c r="L125" s="33">
        <f t="shared" ref="L125" ca="1" si="79">L121-L124</f>
        <v>121.15849879524851</v>
      </c>
      <c r="M125" s="33">
        <f t="shared" ref="M125" ca="1" si="80">M121-M124</f>
        <v>121.23305787143015</v>
      </c>
      <c r="N125" s="33">
        <f t="shared" ref="N125" ca="1" si="81">N121-N124</f>
        <v>121.30766283012031</v>
      </c>
      <c r="O125" s="33">
        <f t="shared" ref="O125" ca="1" si="82">O121-O124</f>
        <v>121.38231369955415</v>
      </c>
      <c r="P125" s="33">
        <f t="shared" ref="P125" ca="1" si="83">P121-P124</f>
        <v>121.45701050798471</v>
      </c>
      <c r="Q125" s="33">
        <f t="shared" ref="Q125" ca="1" si="84">Q121-Q124</f>
        <v>121.53175328368192</v>
      </c>
      <c r="R125" s="33">
        <f t="shared" ref="R125" ca="1" si="85">R121-R124</f>
        <v>121.6065420549334</v>
      </c>
    </row>
    <row r="126" spans="1:18">
      <c r="B126" s="25">
        <v>3</v>
      </c>
      <c r="C126" s="33"/>
      <c r="D126" s="33"/>
      <c r="E126" s="70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>
      <c r="B127" s="25">
        <v>3</v>
      </c>
      <c r="C127" s="33"/>
      <c r="D127" s="33" t="s">
        <v>140</v>
      </c>
      <c r="E127" s="70">
        <f>R70</f>
        <v>0</v>
      </c>
      <c r="F127" s="55">
        <f>IF(OR(AND(qtr&gt;=$B118,week&gt;=F$2),qtr&gt;$B118),Actuals!F127, IF(circswitch=1,Debt!F151,0))</f>
        <v>0</v>
      </c>
      <c r="G127" s="55">
        <f>IF(OR(AND(qtr&gt;=$B118,week&gt;=G$2),qtr&gt;$B118),Actuals!G127, IF(circswitch=1,Debt!G151,0))</f>
        <v>0</v>
      </c>
      <c r="H127" s="55">
        <f>IF(OR(AND(qtr&gt;=$B118,week&gt;=H$2),qtr&gt;$B118),Actuals!H127, IF(circswitch=1,Debt!H151,0))</f>
        <v>0</v>
      </c>
      <c r="I127" s="55">
        <f>IF(OR(AND(qtr&gt;=$B118,week&gt;=I$2),qtr&gt;$B118),Actuals!I127, IF(circswitch=1,Debt!I151,0))</f>
        <v>0</v>
      </c>
      <c r="J127" s="55">
        <f>IF(OR(AND(qtr&gt;=$B118,week&gt;=J$2),qtr&gt;$B118),Actuals!J127, IF(circswitch=1,Debt!J151,0))</f>
        <v>0</v>
      </c>
      <c r="K127" s="55">
        <f>IF(OR(AND(qtr&gt;=$B118,week&gt;=K$2),qtr&gt;$B118),Actuals!K127, IF(circswitch=1,Debt!K151,0))</f>
        <v>0</v>
      </c>
      <c r="L127" s="55">
        <f>IF(OR(AND(qtr&gt;=$B118,week&gt;=L$2),qtr&gt;$B118),Actuals!L127, IF(circswitch=1,Debt!L151,0))</f>
        <v>0</v>
      </c>
      <c r="M127" s="55">
        <f>IF(OR(AND(qtr&gt;=$B118,week&gt;=M$2),qtr&gt;$B118),Actuals!M127, IF(circswitch=1,Debt!M151,0))</f>
        <v>0</v>
      </c>
      <c r="N127" s="55">
        <f>IF(OR(AND(qtr&gt;=$B118,week&gt;=N$2),qtr&gt;$B118),Actuals!N127, IF(circswitch=1,Debt!N151,0))</f>
        <v>0</v>
      </c>
      <c r="O127" s="55">
        <f>IF(OR(AND(qtr&gt;=$B118,week&gt;=O$2),qtr&gt;$B118),Actuals!O127, IF(circswitch=1,Debt!O151,0))</f>
        <v>0</v>
      </c>
      <c r="P127" s="55">
        <f>IF(OR(AND(qtr&gt;=$B118,week&gt;=P$2),qtr&gt;$B118),Actuals!P127, IF(circswitch=1,Debt!P151,0))</f>
        <v>0</v>
      </c>
      <c r="Q127" s="55">
        <f>IF(OR(AND(qtr&gt;=$B118,week&gt;=Q$2),qtr&gt;$B118),Actuals!Q127, IF(circswitch=1,Debt!Q151,0))</f>
        <v>0</v>
      </c>
      <c r="R127" s="55">
        <f>IF(OR(AND(qtr&gt;=$B118,week&gt;=R$2),qtr&gt;$B118),Actuals!R127, IF(circswitch=1,Debt!R151,0))</f>
        <v>0</v>
      </c>
    </row>
    <row r="128" spans="1:18">
      <c r="B128" s="25">
        <v>3</v>
      </c>
      <c r="C128" s="33"/>
      <c r="D128" s="33" t="s">
        <v>141</v>
      </c>
      <c r="E128" s="70">
        <f>R71</f>
        <v>0</v>
      </c>
      <c r="F128" s="55">
        <f>IF(OR(AND(qtr&gt;=$B118,week&gt;=F$2),qtr&gt;$B118),Actuals!F128,IF(circswitch=1,Debt!F146,0))</f>
        <v>0</v>
      </c>
      <c r="G128" s="55">
        <f>IF(OR(AND(qtr&gt;=$B118,week&gt;=G$2),qtr&gt;$B118),Actuals!G128,IF(circswitch=1,Debt!G146,0))</f>
        <v>0</v>
      </c>
      <c r="H128" s="55">
        <f>IF(OR(AND(qtr&gt;=$B118,week&gt;=H$2),qtr&gt;$B118),Actuals!H128,IF(circswitch=1,Debt!H146,0))</f>
        <v>0</v>
      </c>
      <c r="I128" s="55">
        <f>IF(OR(AND(qtr&gt;=$B118,week&gt;=I$2),qtr&gt;$B118),Actuals!I128,IF(circswitch=1,Debt!I146,0))</f>
        <v>0</v>
      </c>
      <c r="J128" s="55">
        <f>IF(OR(AND(qtr&gt;=$B118,week&gt;=J$2),qtr&gt;$B118),Actuals!J128,IF(circswitch=1,Debt!J146,0))</f>
        <v>0</v>
      </c>
      <c r="K128" s="55">
        <f>IF(OR(AND(qtr&gt;=$B118,week&gt;=K$2),qtr&gt;$B118),Actuals!K128,IF(circswitch=1,Debt!K146,0))</f>
        <v>0</v>
      </c>
      <c r="L128" s="55">
        <f>IF(OR(AND(qtr&gt;=$B118,week&gt;=L$2),qtr&gt;$B118),Actuals!L128,IF(circswitch=1,Debt!L146,0))</f>
        <v>0</v>
      </c>
      <c r="M128" s="55">
        <f>IF(OR(AND(qtr&gt;=$B118,week&gt;=M$2),qtr&gt;$B118),Actuals!M128,IF(circswitch=1,Debt!M146,0))</f>
        <v>0</v>
      </c>
      <c r="N128" s="55">
        <f>IF(OR(AND(qtr&gt;=$B118,week&gt;=N$2),qtr&gt;$B118),Actuals!N128,IF(circswitch=1,Debt!N146,0))</f>
        <v>0</v>
      </c>
      <c r="O128" s="55">
        <f>IF(OR(AND(qtr&gt;=$B118,week&gt;=O$2),qtr&gt;$B118),Actuals!O128,IF(circswitch=1,Debt!O146,0))</f>
        <v>0</v>
      </c>
      <c r="P128" s="55">
        <f>IF(OR(AND(qtr&gt;=$B118,week&gt;=P$2),qtr&gt;$B118),Actuals!P128,IF(circswitch=1,Debt!P146,0))</f>
        <v>0</v>
      </c>
      <c r="Q128" s="55">
        <f>IF(OR(AND(qtr&gt;=$B118,week&gt;=Q$2),qtr&gt;$B118),Actuals!Q128,IF(circswitch=1,Debt!Q146,0))</f>
        <v>0</v>
      </c>
      <c r="R128" s="55">
        <f>IF(OR(AND(qtr&gt;=$B118,week&gt;=R$2),qtr&gt;$B118),Actuals!R128,IF(circswitch=1,Debt!R146,0))</f>
        <v>0</v>
      </c>
    </row>
    <row r="129" spans="2:19">
      <c r="B129" s="25">
        <v>3</v>
      </c>
      <c r="C129" s="33"/>
      <c r="D129" s="41" t="s">
        <v>204</v>
      </c>
      <c r="E129" s="70">
        <f t="shared" ref="E129" ca="1" si="86">E125+E127-E128</f>
        <v>87.736630984787979</v>
      </c>
      <c r="F129" s="33">
        <f ca="1">F125+F127-F128</f>
        <v>120.71210629183986</v>
      </c>
      <c r="G129" s="33">
        <f t="shared" ref="G129" ca="1" si="87">G125+G127-G128</f>
        <v>120.78639066494256</v>
      </c>
      <c r="H129" s="33">
        <f t="shared" ref="H129" ca="1" si="88">H125+H127-H128</f>
        <v>120.86072075150554</v>
      </c>
      <c r="I129" s="33">
        <f t="shared" ref="I129" ca="1" si="89">I125+I127-I128</f>
        <v>120.9350965796604</v>
      </c>
      <c r="J129" s="33">
        <f t="shared" ref="J129" ca="1" si="90">J125+J127-J128</f>
        <v>121.00951817755561</v>
      </c>
      <c r="K129" s="33">
        <f t="shared" ref="K129" ca="1" si="91">K125+K127-K128</f>
        <v>121.08398557335717</v>
      </c>
      <c r="L129" s="33">
        <f t="shared" ref="L129" ca="1" si="92">L125+L127-L128</f>
        <v>121.15849879524851</v>
      </c>
      <c r="M129" s="33">
        <f t="shared" ref="M129" ca="1" si="93">M125+M127-M128</f>
        <v>121.23305787143015</v>
      </c>
      <c r="N129" s="33">
        <f t="shared" ref="N129" ca="1" si="94">N125+N127-N128</f>
        <v>121.30766283012031</v>
      </c>
      <c r="O129" s="33">
        <f t="shared" ref="O129" ca="1" si="95">O125+O127-O128</f>
        <v>121.38231369955415</v>
      </c>
      <c r="P129" s="33">
        <f t="shared" ref="P129" ca="1" si="96">P125+P127-P128</f>
        <v>121.45701050798471</v>
      </c>
      <c r="Q129" s="33">
        <f t="shared" ref="Q129" ca="1" si="97">Q125+Q127-Q128</f>
        <v>121.53175328368192</v>
      </c>
      <c r="R129" s="33">
        <f t="shared" ref="R129" ca="1" si="98">R125+R127-R128</f>
        <v>121.6065420549334</v>
      </c>
    </row>
    <row r="130" spans="2:19">
      <c r="B130" s="25">
        <v>3</v>
      </c>
      <c r="C130" s="33"/>
      <c r="D130" s="33"/>
      <c r="E130" s="70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2:19">
      <c r="B131" s="25">
        <v>3</v>
      </c>
      <c r="C131" s="33"/>
      <c r="D131" s="33" t="s">
        <v>142</v>
      </c>
      <c r="E131" s="70">
        <f ca="1">R74</f>
        <v>21.056791436349116</v>
      </c>
      <c r="F131" s="33">
        <f ca="1">IF(OR(AND(qtr&gt;=$B118,week&gt;=F$2),qtr&gt;$B118),Actuals!F131,Assumptions!F124*'Weekly IS'!F129)</f>
        <v>28.970905510041565</v>
      </c>
      <c r="G131" s="33">
        <f ca="1">IF(OR(AND(qtr&gt;=$B118,week&gt;=G$2),qtr&gt;$B118),Actuals!G131,Assumptions!G124*'Weekly IS'!G129)</f>
        <v>28.988733759586214</v>
      </c>
      <c r="H131" s="33">
        <f ca="1">IF(OR(AND(qtr&gt;=$B118,week&gt;=H$2),qtr&gt;$B118),Actuals!H131,Assumptions!H124*'Weekly IS'!H129)</f>
        <v>29.006572980361327</v>
      </c>
      <c r="I131" s="33">
        <f ca="1">IF(OR(AND(qtr&gt;=$B118,week&gt;=I$2),qtr&gt;$B118),Actuals!I131,Assumptions!I124*'Weekly IS'!I129)</f>
        <v>29.024423179118493</v>
      </c>
      <c r="J131" s="33">
        <f ca="1">IF(OR(AND(qtr&gt;=$B118,week&gt;=J$2),qtr&gt;$B118),Actuals!J131,Assumptions!J124*'Weekly IS'!J129)</f>
        <v>29.042284362613344</v>
      </c>
      <c r="K131" s="33">
        <f ca="1">IF(OR(AND(qtr&gt;=$B118,week&gt;=K$2),qtr&gt;$B118),Actuals!K131,Assumptions!K124*'Weekly IS'!K129)</f>
        <v>29.060156537605721</v>
      </c>
      <c r="L131" s="33">
        <f ca="1">IF(OR(AND(qtr&gt;=$B118,week&gt;=L$2),qtr&gt;$B118),Actuals!L131,Assumptions!L124*'Weekly IS'!L129)</f>
        <v>29.078039710859642</v>
      </c>
      <c r="M131" s="33">
        <f ca="1">IF(OR(AND(qtr&gt;=$B118,week&gt;=M$2),qtr&gt;$B118),Actuals!M131,Assumptions!M124*'Weekly IS'!M129)</f>
        <v>29.095933889143236</v>
      </c>
      <c r="N131" s="33">
        <f ca="1">IF(OR(AND(qtr&gt;=$B118,week&gt;=N$2),qtr&gt;$B118),Actuals!N131,Assumptions!N124*'Weekly IS'!N129)</f>
        <v>29.113839079228871</v>
      </c>
      <c r="O131" s="33">
        <f ca="1">IF(OR(AND(qtr&gt;=$B118,week&gt;=O$2),qtr&gt;$B118),Actuals!O131,Assumptions!O124*'Weekly IS'!O129)</f>
        <v>29.131755287892993</v>
      </c>
      <c r="P131" s="33">
        <f ca="1">IF(OR(AND(qtr&gt;=$B118,week&gt;=P$2),qtr&gt;$B118),Actuals!P131,Assumptions!P124*'Weekly IS'!P129)</f>
        <v>29.149682521916329</v>
      </c>
      <c r="Q131" s="33">
        <f ca="1">IF(OR(AND(qtr&gt;=$B118,week&gt;=Q$2),qtr&gt;$B118),Actuals!Q131,Assumptions!Q124*'Weekly IS'!Q129)</f>
        <v>29.16762078808366</v>
      </c>
      <c r="R131" s="33">
        <f ca="1">IF(OR(AND(qtr&gt;=$B118,week&gt;=R$2),qtr&gt;$B118),Actuals!R131,Assumptions!R124*'Weekly IS'!R129)</f>
        <v>29.185570093184015</v>
      </c>
    </row>
    <row r="132" spans="2:19">
      <c r="B132" s="25">
        <v>3</v>
      </c>
      <c r="C132" s="33"/>
      <c r="D132" s="41" t="s">
        <v>122</v>
      </c>
      <c r="E132" s="70">
        <f t="shared" ref="E132" ca="1" si="99">E129-E131</f>
        <v>66.679839548438864</v>
      </c>
      <c r="F132" s="33">
        <f ca="1">F129-F131</f>
        <v>91.741200781798298</v>
      </c>
      <c r="G132" s="33">
        <f t="shared" ref="G132" ca="1" si="100">G129-G131</f>
        <v>91.797656905356348</v>
      </c>
      <c r="H132" s="33">
        <f t="shared" ref="H132" ca="1" si="101">H129-H131</f>
        <v>91.854147771144213</v>
      </c>
      <c r="I132" s="33">
        <f t="shared" ref="I132" ca="1" si="102">I129-I131</f>
        <v>91.910673400541896</v>
      </c>
      <c r="J132" s="33">
        <f t="shared" ref="J132" ca="1" si="103">J129-J131</f>
        <v>91.967233814942261</v>
      </c>
      <c r="K132" s="33">
        <f t="shared" ref="K132" ca="1" si="104">K129-K131</f>
        <v>92.023829035751447</v>
      </c>
      <c r="L132" s="33">
        <f t="shared" ref="L132" ca="1" si="105">L129-L131</f>
        <v>92.080459084388863</v>
      </c>
      <c r="M132" s="33">
        <f t="shared" ref="M132" ca="1" si="106">M129-M131</f>
        <v>92.137123982286909</v>
      </c>
      <c r="N132" s="33">
        <f t="shared" ref="N132" ca="1" si="107">N129-N131</f>
        <v>92.19382375089144</v>
      </c>
      <c r="O132" s="33">
        <f t="shared" ref="O132" ca="1" si="108">O129-O131</f>
        <v>92.25055841166116</v>
      </c>
      <c r="P132" s="33">
        <f t="shared" ref="P132" ca="1" si="109">P129-P131</f>
        <v>92.307327986068373</v>
      </c>
      <c r="Q132" s="33">
        <f t="shared" ref="Q132" ca="1" si="110">Q129-Q131</f>
        <v>92.364132495598255</v>
      </c>
      <c r="R132" s="33">
        <f t="shared" ref="R132" ca="1" si="111">R129-R131</f>
        <v>92.420971961749387</v>
      </c>
      <c r="S132" s="55"/>
    </row>
    <row r="133" spans="2:19" hidden="1"/>
    <row r="134" spans="2:19" hidden="1"/>
    <row r="135" spans="2:19" hidden="1"/>
    <row r="136" spans="2:19" hidden="1"/>
    <row r="137" spans="2:19" hidden="1"/>
    <row r="138" spans="2:19" hidden="1"/>
    <row r="139" spans="2:19" hidden="1"/>
    <row r="140" spans="2:19" hidden="1"/>
    <row r="141" spans="2:19" hidden="1"/>
    <row r="142" spans="2:19" hidden="1"/>
    <row r="143" spans="2:19" hidden="1"/>
    <row r="144" spans="2:19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18" hidden="1"/>
    <row r="162" spans="1:18" hidden="1"/>
    <row r="163" spans="1:18" hidden="1"/>
    <row r="164" spans="1:18" hidden="1"/>
    <row r="165" spans="1:18" hidden="1"/>
    <row r="166" spans="1:18" hidden="1"/>
    <row r="167" spans="1:18" hidden="1"/>
    <row r="168" spans="1:18" hidden="1"/>
    <row r="169" spans="1:18" hidden="1"/>
    <row r="170" spans="1:18" hidden="1"/>
    <row r="171" spans="1:18" hidden="1"/>
    <row r="172" spans="1:18" hidden="1"/>
    <row r="174" spans="1:18">
      <c r="A174" s="23" t="s">
        <v>3</v>
      </c>
      <c r="F174" s="24" t="str">
        <f t="shared" ref="F174:R174" si="112">IF(OR(AND(qtr&gt;=$B175,week&gt;=F$2),qtr&gt;$B175),"Actual","Forecast")</f>
        <v>Forecast</v>
      </c>
      <c r="G174" s="24" t="str">
        <f t="shared" si="112"/>
        <v>Forecast</v>
      </c>
      <c r="H174" s="24" t="str">
        <f t="shared" si="112"/>
        <v>Forecast</v>
      </c>
      <c r="I174" s="24" t="str">
        <f t="shared" si="112"/>
        <v>Forecast</v>
      </c>
      <c r="J174" s="24" t="str">
        <f t="shared" si="112"/>
        <v>Forecast</v>
      </c>
      <c r="K174" s="24" t="str">
        <f t="shared" si="112"/>
        <v>Forecast</v>
      </c>
      <c r="L174" s="24" t="str">
        <f t="shared" si="112"/>
        <v>Forecast</v>
      </c>
      <c r="M174" s="24" t="str">
        <f t="shared" si="112"/>
        <v>Forecast</v>
      </c>
      <c r="N174" s="24" t="str">
        <f t="shared" si="112"/>
        <v>Forecast</v>
      </c>
      <c r="O174" s="24" t="str">
        <f t="shared" si="112"/>
        <v>Forecast</v>
      </c>
      <c r="P174" s="24" t="str">
        <f t="shared" si="112"/>
        <v>Forecast</v>
      </c>
      <c r="Q174" s="24" t="str">
        <f t="shared" si="112"/>
        <v>Forecast</v>
      </c>
      <c r="R174" s="24" t="str">
        <f t="shared" si="112"/>
        <v>Forecast</v>
      </c>
    </row>
    <row r="175" spans="1:18">
      <c r="B175" s="25">
        <v>4</v>
      </c>
      <c r="C175" s="40" t="s">
        <v>133</v>
      </c>
      <c r="D175" s="33"/>
      <c r="E175" s="38"/>
      <c r="F175" s="33"/>
      <c r="G175" s="33"/>
      <c r="H175" s="33"/>
      <c r="I175" s="33"/>
      <c r="J175" s="33"/>
      <c r="K175" s="33"/>
      <c r="M175" s="33"/>
    </row>
    <row r="176" spans="1:18">
      <c r="B176" s="25">
        <v>4</v>
      </c>
      <c r="C176" s="33"/>
      <c r="D176" s="33" t="s">
        <v>134</v>
      </c>
      <c r="E176" s="70">
        <f ca="1">R119</f>
        <v>1105.5140186812134</v>
      </c>
      <c r="F176" s="33">
        <f ca="1">IF(OR(AND(qtr&gt;=$B175,week&gt;=F$2),qtr&gt;$B175),Actuals!F176,(1+Assumptions!F177)*'Weekly IS'!E176)</f>
        <v>1106.5344931599961</v>
      </c>
      <c r="G176" s="33">
        <f ca="1">IF(OR(AND(qtr&gt;=$B175,week&gt;=G$2),qtr&gt;$B175),Actuals!G176,(1+Assumptions!G177)*'Weekly IS'!F176)</f>
        <v>1107.5559096152208</v>
      </c>
      <c r="H176" s="33">
        <f ca="1">IF(OR(AND(qtr&gt;=$B175,week&gt;=H$2),qtr&gt;$B175),Actuals!H176,(1+Assumptions!H177)*'Weekly IS'!G176)</f>
        <v>1108.5782689164041</v>
      </c>
      <c r="I176" s="33">
        <f ca="1">IF(OR(AND(qtr&gt;=$B175,week&gt;=I$2),qtr&gt;$B175),Actuals!I176,(1+Assumptions!I177)*'Weekly IS'!H176)</f>
        <v>1109.6015719338654</v>
      </c>
      <c r="J176" s="33">
        <f ca="1">IF(OR(AND(qtr&gt;=$B175,week&gt;=J$2),qtr&gt;$B175),Actuals!J176,(1+Assumptions!J177)*'Weekly IS'!I176)</f>
        <v>1110.6258195387277</v>
      </c>
      <c r="K176" s="33">
        <f ca="1">IF(OR(AND(qtr&gt;=$B175,week&gt;=K$2),qtr&gt;$B175),Actuals!K176,(1+Assumptions!K177)*'Weekly IS'!J176)</f>
        <v>1111.6510126029175</v>
      </c>
      <c r="L176" s="33">
        <f ca="1">IF(OR(AND(qtr&gt;=$B175,week&gt;=L$2),qtr&gt;$B175),Actuals!L176,(1+Assumptions!L177)*'Weekly IS'!K176)</f>
        <v>1112.6771519991664</v>
      </c>
      <c r="M176" s="33">
        <f ca="1">IF(OR(AND(qtr&gt;=$B175,week&gt;=M$2),qtr&gt;$B175),Actuals!M176,(1+Assumptions!M177)*'Weekly IS'!L176)</f>
        <v>1113.7042386010119</v>
      </c>
      <c r="N176" s="33">
        <f ca="1">IF(OR(AND(qtr&gt;=$B175,week&gt;=N$2),qtr&gt;$B175),Actuals!N176,(1+Assumptions!N177)*'Weekly IS'!M176)</f>
        <v>1114.7322732827975</v>
      </c>
      <c r="O176" s="33">
        <f ca="1">IF(OR(AND(qtr&gt;=$B175,week&gt;=O$2),qtr&gt;$B175),Actuals!O176,(1+Assumptions!O177)*'Weekly IS'!N176)</f>
        <v>1115.761256919674</v>
      </c>
      <c r="P176" s="33">
        <f ca="1">IF(OR(AND(qtr&gt;=$B175,week&gt;=P$2),qtr&gt;$B175),Actuals!P176,(1+Assumptions!P177)*'Weekly IS'!O176)</f>
        <v>1116.7911903876</v>
      </c>
      <c r="Q176" s="33">
        <f ca="1">IF(OR(AND(qtr&gt;=$B175,week&gt;=Q$2),qtr&gt;$B175),Actuals!Q176,(1+Assumptions!Q177)*'Weekly IS'!P176)</f>
        <v>1117.8220745633425</v>
      </c>
      <c r="R176" s="33">
        <f ca="1">IF(OR(AND(qtr&gt;=$B175,week&gt;=R$2),qtr&gt;$B175),Actuals!R176,(1+Assumptions!R177)*'Weekly IS'!Q176)</f>
        <v>1118.853910324478</v>
      </c>
    </row>
    <row r="177" spans="2:19">
      <c r="B177" s="25">
        <v>4</v>
      </c>
      <c r="C177" s="33"/>
      <c r="D177" s="33" t="s">
        <v>136</v>
      </c>
      <c r="E177" s="70">
        <f ca="1">R120</f>
        <v>873.35607475815868</v>
      </c>
      <c r="F177" s="33">
        <f ca="1">IF(OR(AND(qtr&gt;=$B175,week&gt;=F$2),qtr&gt;$B175),Actuals!F177,Assumptions!F178*'Weekly IS'!F176)</f>
        <v>874.16224959639703</v>
      </c>
      <c r="G177" s="33">
        <f ca="1">IF(OR(AND(qtr&gt;=$B175,week&gt;=G$2),qtr&gt;$B175),Actuals!G177,Assumptions!G178*'Weekly IS'!G176)</f>
        <v>874.96916859602447</v>
      </c>
      <c r="H177" s="33">
        <f ca="1">IF(OR(AND(qtr&gt;=$B175,week&gt;=H$2),qtr&gt;$B175),Actuals!H177,Assumptions!H178*'Weekly IS'!H176)</f>
        <v>875.77683244395928</v>
      </c>
      <c r="I177" s="33">
        <f ca="1">IF(OR(AND(qtr&gt;=$B175,week&gt;=I$2),qtr&gt;$B175),Actuals!I177,Assumptions!I178*'Weekly IS'!I176)</f>
        <v>876.58524182775375</v>
      </c>
      <c r="J177" s="33">
        <f ca="1">IF(OR(AND(qtr&gt;=$B175,week&gt;=J$2),qtr&gt;$B175),Actuals!J177,Assumptions!J178*'Weekly IS'!J176)</f>
        <v>877.3943974355949</v>
      </c>
      <c r="K177" s="33">
        <f ca="1">IF(OR(AND(qtr&gt;=$B175,week&gt;=K$2),qtr&gt;$B175),Actuals!K177,Assumptions!K178*'Weekly IS'!K176)</f>
        <v>878.20429995630491</v>
      </c>
      <c r="L177" s="33">
        <f ca="1">IF(OR(AND(qtr&gt;=$B175,week&gt;=L$2),qtr&gt;$B175),Actuals!L177,Assumptions!L178*'Weekly IS'!L176)</f>
        <v>879.01495007934147</v>
      </c>
      <c r="M177" s="33">
        <f ca="1">IF(OR(AND(qtr&gt;=$B175,week&gt;=M$2),qtr&gt;$B175),Actuals!M177,Assumptions!M178*'Weekly IS'!M176)</f>
        <v>879.82634849479939</v>
      </c>
      <c r="N177" s="33">
        <f ca="1">IF(OR(AND(qtr&gt;=$B175,week&gt;=N$2),qtr&gt;$B175),Actuals!N177,Assumptions!N178*'Weekly IS'!N176)</f>
        <v>880.63849589340998</v>
      </c>
      <c r="O177" s="33">
        <f ca="1">IF(OR(AND(qtr&gt;=$B175,week&gt;=O$2),qtr&gt;$B175),Actuals!O177,Assumptions!O178*'Weekly IS'!O176)</f>
        <v>881.45139296654247</v>
      </c>
      <c r="P177" s="33">
        <f ca="1">IF(OR(AND(qtr&gt;=$B175,week&gt;=P$2),qtr&gt;$B175),Actuals!P177,Assumptions!P178*'Weekly IS'!P176)</f>
        <v>882.26504040620398</v>
      </c>
      <c r="Q177" s="33">
        <f ca="1">IF(OR(AND(qtr&gt;=$B175,week&gt;=Q$2),qtr&gt;$B175),Actuals!Q177,Assumptions!Q178*'Weekly IS'!Q176)</f>
        <v>883.07943890504066</v>
      </c>
      <c r="R177" s="33">
        <f ca="1">IF(OR(AND(qtr&gt;=$B175,week&gt;=R$2),qtr&gt;$B175),Actuals!R177,Assumptions!R178*'Weekly IS'!R176)</f>
        <v>883.89458915633759</v>
      </c>
    </row>
    <row r="178" spans="2:19">
      <c r="B178" s="25">
        <v>4</v>
      </c>
      <c r="C178" s="33"/>
      <c r="D178" s="41" t="s">
        <v>156</v>
      </c>
      <c r="E178" s="70">
        <f t="shared" ref="E178" ca="1" si="113">E176-E177</f>
        <v>232.15794392305475</v>
      </c>
      <c r="F178" s="33">
        <f ca="1">F176-F177</f>
        <v>232.37224356359911</v>
      </c>
      <c r="G178" s="33">
        <f t="shared" ref="G178" ca="1" si="114">G176-G177</f>
        <v>232.58674101919632</v>
      </c>
      <c r="H178" s="33">
        <f t="shared" ref="H178" ca="1" si="115">H176-H177</f>
        <v>232.80143647244483</v>
      </c>
      <c r="I178" s="33">
        <f t="shared" ref="I178" ca="1" si="116">I176-I177</f>
        <v>233.0163301061117</v>
      </c>
      <c r="J178" s="33">
        <f t="shared" ref="J178" ca="1" si="117">J176-J177</f>
        <v>233.23142210313279</v>
      </c>
      <c r="K178" s="33">
        <f t="shared" ref="K178" ca="1" si="118">K176-K177</f>
        <v>233.44671264661258</v>
      </c>
      <c r="L178" s="33">
        <f t="shared" ref="L178" ca="1" si="119">L176-L177</f>
        <v>233.66220191982495</v>
      </c>
      <c r="M178" s="33">
        <f t="shared" ref="M178" ca="1" si="120">M176-M177</f>
        <v>233.87789010621248</v>
      </c>
      <c r="N178" s="33">
        <f t="shared" ref="N178" ca="1" si="121">N176-N177</f>
        <v>234.09377738938747</v>
      </c>
      <c r="O178" s="33">
        <f t="shared" ref="O178" ca="1" si="122">O176-O177</f>
        <v>234.30986395313153</v>
      </c>
      <c r="P178" s="33">
        <f t="shared" ref="P178" ca="1" si="123">P176-P177</f>
        <v>234.52614998139597</v>
      </c>
      <c r="Q178" s="33">
        <f t="shared" ref="Q178" ca="1" si="124">Q176-Q177</f>
        <v>234.74263565830188</v>
      </c>
      <c r="R178" s="33">
        <f t="shared" ref="R178" ca="1" si="125">R176-R177</f>
        <v>234.95932116814038</v>
      </c>
    </row>
    <row r="179" spans="2:19">
      <c r="B179" s="25">
        <v>4</v>
      </c>
      <c r="C179" s="33"/>
      <c r="D179" s="33"/>
      <c r="E179" s="70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2:19">
      <c r="B180" s="25">
        <v>4</v>
      </c>
      <c r="C180" s="40" t="s">
        <v>137</v>
      </c>
      <c r="D180" s="33"/>
      <c r="E180" s="70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2:19">
      <c r="B181" s="25">
        <v>4</v>
      </c>
      <c r="C181" s="33"/>
      <c r="D181" s="33" t="s">
        <v>138</v>
      </c>
      <c r="E181" s="70">
        <f ca="1">R124</f>
        <v>110.55140186812135</v>
      </c>
      <c r="F181" s="33">
        <f ca="1">IF(OR(AND(qtr&gt;=$B175,week&gt;=F$2),qtr&gt;$B175),Actuals!F181,Assumptions!F180*'Weekly IS'!F176)</f>
        <v>99.588104384399657</v>
      </c>
      <c r="G181" s="33">
        <f ca="1">IF(OR(AND(qtr&gt;=$B175,week&gt;=G$2),qtr&gt;$B175),Actuals!G181,Assumptions!G180*'Weekly IS'!G176)</f>
        <v>99.68003186536987</v>
      </c>
      <c r="H181" s="33">
        <f ca="1">IF(OR(AND(qtr&gt;=$B175,week&gt;=H$2),qtr&gt;$B175),Actuals!H181,Assumptions!H180*'Weekly IS'!H176)</f>
        <v>99.772044202476366</v>
      </c>
      <c r="I181" s="33">
        <f ca="1">IF(OR(AND(qtr&gt;=$B175,week&gt;=I$2),qtr&gt;$B175),Actuals!I181,Assumptions!I180*'Weekly IS'!I176)</f>
        <v>99.864141474047884</v>
      </c>
      <c r="J181" s="33">
        <f ca="1">IF(OR(AND(qtr&gt;=$B175,week&gt;=J$2),qtr&gt;$B175),Actuals!J181,Assumptions!J180*'Weekly IS'!J176)</f>
        <v>99.956323758485482</v>
      </c>
      <c r="K181" s="33">
        <f ca="1">IF(OR(AND(qtr&gt;=$B175,week&gt;=K$2),qtr&gt;$B175),Actuals!K181,Assumptions!K180*'Weekly IS'!K176)</f>
        <v>100.04859113426257</v>
      </c>
      <c r="L181" s="33">
        <f ca="1">IF(OR(AND(qtr&gt;=$B175,week&gt;=L$2),qtr&gt;$B175),Actuals!L181,Assumptions!L180*'Weekly IS'!L176)</f>
        <v>100.14094367992497</v>
      </c>
      <c r="M181" s="33">
        <f ca="1">IF(OR(AND(qtr&gt;=$B175,week&gt;=M$2),qtr&gt;$B175),Actuals!M181,Assumptions!M180*'Weekly IS'!M176)</f>
        <v>100.23338147409106</v>
      </c>
      <c r="N181" s="33">
        <f ca="1">IF(OR(AND(qtr&gt;=$B175,week&gt;=N$2),qtr&gt;$B175),Actuals!N181,Assumptions!N180*'Weekly IS'!N176)</f>
        <v>100.32590459545176</v>
      </c>
      <c r="O181" s="33">
        <f ca="1">IF(OR(AND(qtr&gt;=$B175,week&gt;=O$2),qtr&gt;$B175),Actuals!O181,Assumptions!O180*'Weekly IS'!O176)</f>
        <v>100.41851312277066</v>
      </c>
      <c r="P181" s="33">
        <f ca="1">IF(OR(AND(qtr&gt;=$B175,week&gt;=P$2),qtr&gt;$B175),Actuals!P181,Assumptions!P180*'Weekly IS'!P176)</f>
        <v>100.51120713488399</v>
      </c>
      <c r="Q181" s="33">
        <f ca="1">IF(OR(AND(qtr&gt;=$B175,week&gt;=Q$2),qtr&gt;$B175),Actuals!Q181,Assumptions!Q180*'Weekly IS'!Q176)</f>
        <v>100.60398671070082</v>
      </c>
      <c r="R181" s="33">
        <f ca="1">IF(OR(AND(qtr&gt;=$B175,week&gt;=R$2),qtr&gt;$B175),Actuals!R181,Assumptions!R180*'Weekly IS'!R176)</f>
        <v>100.69685192920301</v>
      </c>
    </row>
    <row r="182" spans="2:19">
      <c r="B182" s="25">
        <v>4</v>
      </c>
      <c r="C182" s="33"/>
      <c r="D182" s="41" t="s">
        <v>157</v>
      </c>
      <c r="E182" s="70">
        <f t="shared" ref="E182" ca="1" si="126">E178-E181</f>
        <v>121.6065420549334</v>
      </c>
      <c r="F182" s="33">
        <f ca="1">F178-F181</f>
        <v>132.78413917919946</v>
      </c>
      <c r="G182" s="33">
        <f t="shared" ref="G182" ca="1" si="127">G178-G181</f>
        <v>132.90670915382645</v>
      </c>
      <c r="H182" s="33">
        <f t="shared" ref="H182" ca="1" si="128">H178-H181</f>
        <v>133.02939226996847</v>
      </c>
      <c r="I182" s="33">
        <f t="shared" ref="I182" ca="1" si="129">I178-I181</f>
        <v>133.15218863206383</v>
      </c>
      <c r="J182" s="33">
        <f t="shared" ref="J182" ca="1" si="130">J178-J181</f>
        <v>133.27509834464729</v>
      </c>
      <c r="K182" s="33">
        <f t="shared" ref="K182" ca="1" si="131">K178-K181</f>
        <v>133.39812151235003</v>
      </c>
      <c r="L182" s="33">
        <f t="shared" ref="L182" ca="1" si="132">L178-L181</f>
        <v>133.52125823989996</v>
      </c>
      <c r="M182" s="33">
        <f t="shared" ref="M182" ca="1" si="133">M178-M181</f>
        <v>133.64450863212141</v>
      </c>
      <c r="N182" s="33">
        <f t="shared" ref="N182" ca="1" si="134">N178-N181</f>
        <v>133.76787279393571</v>
      </c>
      <c r="O182" s="33">
        <f t="shared" ref="O182" ca="1" si="135">O178-O181</f>
        <v>133.89135083036086</v>
      </c>
      <c r="P182" s="33">
        <f t="shared" ref="P182" ca="1" si="136">P178-P181</f>
        <v>134.01494284651199</v>
      </c>
      <c r="Q182" s="33">
        <f t="shared" ref="Q182" ca="1" si="137">Q178-Q181</f>
        <v>134.13864894760104</v>
      </c>
      <c r="R182" s="33">
        <f t="shared" ref="R182" ca="1" si="138">R178-R181</f>
        <v>134.26246923893737</v>
      </c>
    </row>
    <row r="183" spans="2:19">
      <c r="B183" s="25">
        <v>4</v>
      </c>
      <c r="C183" s="33"/>
      <c r="D183" s="33"/>
      <c r="E183" s="70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2:19">
      <c r="B184" s="25">
        <v>4</v>
      </c>
      <c r="C184" s="33"/>
      <c r="D184" s="33" t="s">
        <v>140</v>
      </c>
      <c r="E184" s="70">
        <f>R127</f>
        <v>0</v>
      </c>
      <c r="F184" s="55">
        <f>IF(OR(AND(qtr&gt;=$B175,week&gt;=F$2),qtr&gt;$B175),Actuals!F184, IF(circswitch=1,Debt!F208,0))</f>
        <v>0</v>
      </c>
      <c r="G184" s="55">
        <f>IF(OR(AND(qtr&gt;=$B175,week&gt;=G$2),qtr&gt;$B175),Actuals!G184, IF(circswitch=1,Debt!G208,0))</f>
        <v>0</v>
      </c>
      <c r="H184" s="55">
        <f>IF(OR(AND(qtr&gt;=$B175,week&gt;=H$2),qtr&gt;$B175),Actuals!H184, IF(circswitch=1,Debt!H208,0))</f>
        <v>0</v>
      </c>
      <c r="I184" s="55">
        <f>IF(OR(AND(qtr&gt;=$B175,week&gt;=I$2),qtr&gt;$B175),Actuals!I184, IF(circswitch=1,Debt!I208,0))</f>
        <v>0</v>
      </c>
      <c r="J184" s="55">
        <f>IF(OR(AND(qtr&gt;=$B175,week&gt;=J$2),qtr&gt;$B175),Actuals!J184, IF(circswitch=1,Debt!J208,0))</f>
        <v>0</v>
      </c>
      <c r="K184" s="55">
        <f>IF(OR(AND(qtr&gt;=$B175,week&gt;=K$2),qtr&gt;$B175),Actuals!K184, IF(circswitch=1,Debt!K208,0))</f>
        <v>0</v>
      </c>
      <c r="L184" s="55">
        <f>IF(OR(AND(qtr&gt;=$B175,week&gt;=L$2),qtr&gt;$B175),Actuals!L184, IF(circswitch=1,Debt!L208,0))</f>
        <v>0</v>
      </c>
      <c r="M184" s="55">
        <f>IF(OR(AND(qtr&gt;=$B175,week&gt;=M$2),qtr&gt;$B175),Actuals!M184, IF(circswitch=1,Debt!M208,0))</f>
        <v>0</v>
      </c>
      <c r="N184" s="55">
        <f>IF(OR(AND(qtr&gt;=$B175,week&gt;=N$2),qtr&gt;$B175),Actuals!N184, IF(circswitch=1,Debt!N208,0))</f>
        <v>0</v>
      </c>
      <c r="O184" s="55">
        <f>IF(OR(AND(qtr&gt;=$B175,week&gt;=O$2),qtr&gt;$B175),Actuals!O184, IF(circswitch=1,Debt!O208,0))</f>
        <v>0</v>
      </c>
      <c r="P184" s="55">
        <f>IF(OR(AND(qtr&gt;=$B175,week&gt;=P$2),qtr&gt;$B175),Actuals!P184, IF(circswitch=1,Debt!P208,0))</f>
        <v>0</v>
      </c>
      <c r="Q184" s="55">
        <f>IF(OR(AND(qtr&gt;=$B175,week&gt;=Q$2),qtr&gt;$B175),Actuals!Q184, IF(circswitch=1,Debt!Q208,0))</f>
        <v>0</v>
      </c>
      <c r="R184" s="55">
        <f>IF(OR(AND(qtr&gt;=$B175,week&gt;=R$2),qtr&gt;$B175),Actuals!R184, IF(circswitch=1,Debt!R208,0))</f>
        <v>0</v>
      </c>
    </row>
    <row r="185" spans="2:19">
      <c r="B185" s="25">
        <v>4</v>
      </c>
      <c r="C185" s="33"/>
      <c r="D185" s="33" t="s">
        <v>141</v>
      </c>
      <c r="E185" s="70">
        <f>R128</f>
        <v>0</v>
      </c>
      <c r="F185" s="55">
        <f>IF(OR(AND(qtr&gt;=$B175,week&gt;=F$2),qtr&gt;$B175),Actuals!F185,IF(circswitch=1,Debt!F203,0))</f>
        <v>0</v>
      </c>
      <c r="G185" s="55">
        <f>IF(OR(AND(qtr&gt;=$B175,week&gt;=G$2),qtr&gt;$B175),Actuals!G185,IF(circswitch=1,Debt!G203,0))</f>
        <v>0</v>
      </c>
      <c r="H185" s="55">
        <f>IF(OR(AND(qtr&gt;=$B175,week&gt;=H$2),qtr&gt;$B175),Actuals!H185,IF(circswitch=1,Debt!H203,0))</f>
        <v>0</v>
      </c>
      <c r="I185" s="55">
        <f>IF(OR(AND(qtr&gt;=$B175,week&gt;=I$2),qtr&gt;$B175),Actuals!I185,IF(circswitch=1,Debt!I203,0))</f>
        <v>0</v>
      </c>
      <c r="J185" s="55">
        <f>IF(OR(AND(qtr&gt;=$B175,week&gt;=J$2),qtr&gt;$B175),Actuals!J185,IF(circswitch=1,Debt!J203,0))</f>
        <v>0</v>
      </c>
      <c r="K185" s="55">
        <f>IF(OR(AND(qtr&gt;=$B175,week&gt;=K$2),qtr&gt;$B175),Actuals!K185,IF(circswitch=1,Debt!K203,0))</f>
        <v>0</v>
      </c>
      <c r="L185" s="55">
        <f>IF(OR(AND(qtr&gt;=$B175,week&gt;=L$2),qtr&gt;$B175),Actuals!L185,IF(circswitch=1,Debt!L203,0))</f>
        <v>0</v>
      </c>
      <c r="M185" s="55">
        <f>IF(OR(AND(qtr&gt;=$B175,week&gt;=M$2),qtr&gt;$B175),Actuals!M185,IF(circswitch=1,Debt!M203,0))</f>
        <v>0</v>
      </c>
      <c r="N185" s="55">
        <f>IF(OR(AND(qtr&gt;=$B175,week&gt;=N$2),qtr&gt;$B175),Actuals!N185,IF(circswitch=1,Debt!N203,0))</f>
        <v>0</v>
      </c>
      <c r="O185" s="55">
        <f>IF(OR(AND(qtr&gt;=$B175,week&gt;=O$2),qtr&gt;$B175),Actuals!O185,IF(circswitch=1,Debt!O203,0))</f>
        <v>0</v>
      </c>
      <c r="P185" s="55">
        <f>IF(OR(AND(qtr&gt;=$B175,week&gt;=P$2),qtr&gt;$B175),Actuals!P185,IF(circswitch=1,Debt!P203,0))</f>
        <v>0</v>
      </c>
      <c r="Q185" s="55">
        <f>IF(OR(AND(qtr&gt;=$B175,week&gt;=Q$2),qtr&gt;$B175),Actuals!Q185,IF(circswitch=1,Debt!Q203,0))</f>
        <v>0</v>
      </c>
      <c r="R185" s="55">
        <f>IF(OR(AND(qtr&gt;=$B175,week&gt;=R$2),qtr&gt;$B175),Actuals!R185,IF(circswitch=1,Debt!R203,0))</f>
        <v>0</v>
      </c>
    </row>
    <row r="186" spans="2:19">
      <c r="B186" s="25">
        <v>4</v>
      </c>
      <c r="C186" s="33"/>
      <c r="D186" s="41" t="s">
        <v>204</v>
      </c>
      <c r="E186" s="70">
        <f t="shared" ref="E186" ca="1" si="139">E182+E184-E185</f>
        <v>121.6065420549334</v>
      </c>
      <c r="F186" s="33">
        <f ca="1">F182+F184-F185</f>
        <v>132.78413917919946</v>
      </c>
      <c r="G186" s="33">
        <f t="shared" ref="G186" ca="1" si="140">G182+G184-G185</f>
        <v>132.90670915382645</v>
      </c>
      <c r="H186" s="33">
        <f t="shared" ref="H186" ca="1" si="141">H182+H184-H185</f>
        <v>133.02939226996847</v>
      </c>
      <c r="I186" s="33">
        <f t="shared" ref="I186" ca="1" si="142">I182+I184-I185</f>
        <v>133.15218863206383</v>
      </c>
      <c r="J186" s="33">
        <f t="shared" ref="J186" ca="1" si="143">J182+J184-J185</f>
        <v>133.27509834464729</v>
      </c>
      <c r="K186" s="33">
        <f t="shared" ref="K186" ca="1" si="144">K182+K184-K185</f>
        <v>133.39812151235003</v>
      </c>
      <c r="L186" s="33">
        <f t="shared" ref="L186" ca="1" si="145">L182+L184-L185</f>
        <v>133.52125823989996</v>
      </c>
      <c r="M186" s="33">
        <f t="shared" ref="M186" ca="1" si="146">M182+M184-M185</f>
        <v>133.64450863212141</v>
      </c>
      <c r="N186" s="33">
        <f t="shared" ref="N186" ca="1" si="147">N182+N184-N185</f>
        <v>133.76787279393571</v>
      </c>
      <c r="O186" s="33">
        <f t="shared" ref="O186" ca="1" si="148">O182+O184-O185</f>
        <v>133.89135083036086</v>
      </c>
      <c r="P186" s="33">
        <f t="shared" ref="P186" ca="1" si="149">P182+P184-P185</f>
        <v>134.01494284651199</v>
      </c>
      <c r="Q186" s="33">
        <f t="shared" ref="Q186" ca="1" si="150">Q182+Q184-Q185</f>
        <v>134.13864894760104</v>
      </c>
      <c r="R186" s="33">
        <f t="shared" ref="R186" ca="1" si="151">R182+R184-R185</f>
        <v>134.26246923893737</v>
      </c>
    </row>
    <row r="187" spans="2:19">
      <c r="B187" s="25">
        <v>4</v>
      </c>
      <c r="C187" s="33"/>
      <c r="D187" s="33"/>
      <c r="E187" s="70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2:19">
      <c r="B188" s="25">
        <v>4</v>
      </c>
      <c r="C188" s="33"/>
      <c r="D188" s="33" t="s">
        <v>142</v>
      </c>
      <c r="E188" s="70">
        <f ca="1">R131</f>
        <v>29.185570093184015</v>
      </c>
      <c r="F188" s="33">
        <f ca="1">IF(OR(AND(qtr&gt;=$B175,week&gt;=F$2),qtr&gt;$B175),Actuals!F188,Assumptions!F181*'Weekly IS'!F186)</f>
        <v>31.868193403007869</v>
      </c>
      <c r="G188" s="33">
        <f ca="1">IF(OR(AND(qtr&gt;=$B175,week&gt;=G$2),qtr&gt;$B175),Actuals!G188,Assumptions!G181*'Weekly IS'!G186)</f>
        <v>31.897610196918347</v>
      </c>
      <c r="H188" s="33">
        <f ca="1">IF(OR(AND(qtr&gt;=$B175,week&gt;=H$2),qtr&gt;$B175),Actuals!H188,Assumptions!H181*'Weekly IS'!H186)</f>
        <v>31.927054144792432</v>
      </c>
      <c r="I188" s="33">
        <f ca="1">IF(OR(AND(qtr&gt;=$B175,week&gt;=I$2),qtr&gt;$B175),Actuals!I188,Assumptions!I181*'Weekly IS'!I186)</f>
        <v>31.956525271695316</v>
      </c>
      <c r="J188" s="33">
        <f ca="1">IF(OR(AND(qtr&gt;=$B175,week&gt;=J$2),qtr&gt;$B175),Actuals!J188,Assumptions!J181*'Weekly IS'!J186)</f>
        <v>31.986023602715349</v>
      </c>
      <c r="K188" s="33">
        <f ca="1">IF(OR(AND(qtr&gt;=$B175,week&gt;=K$2),qtr&gt;$B175),Actuals!K188,Assumptions!K181*'Weekly IS'!K186)</f>
        <v>32.015549162964007</v>
      </c>
      <c r="L188" s="33">
        <f ca="1">IF(OR(AND(qtr&gt;=$B175,week&gt;=L$2),qtr&gt;$B175),Actuals!L188,Assumptions!L181*'Weekly IS'!L186)</f>
        <v>32.045101977575989</v>
      </c>
      <c r="M188" s="33">
        <f ca="1">IF(OR(AND(qtr&gt;=$B175,week&gt;=M$2),qtr&gt;$B175),Actuals!M188,Assumptions!M181*'Weekly IS'!M186)</f>
        <v>32.074682071709141</v>
      </c>
      <c r="N188" s="33">
        <f ca="1">IF(OR(AND(qtr&gt;=$B175,week&gt;=N$2),qtr&gt;$B175),Actuals!N188,Assumptions!N181*'Weekly IS'!N186)</f>
        <v>32.104289470544572</v>
      </c>
      <c r="O188" s="33">
        <f ca="1">IF(OR(AND(qtr&gt;=$B175,week&gt;=O$2),qtr&gt;$B175),Actuals!O188,Assumptions!O181*'Weekly IS'!O186)</f>
        <v>32.133924199286604</v>
      </c>
      <c r="P188" s="33">
        <f ca="1">IF(OR(AND(qtr&gt;=$B175,week&gt;=P$2),qtr&gt;$B175),Actuals!P188,Assumptions!P181*'Weekly IS'!P186)</f>
        <v>32.163586283162878</v>
      </c>
      <c r="Q188" s="33">
        <f ca="1">IF(OR(AND(qtr&gt;=$B175,week&gt;=Q$2),qtr&gt;$B175),Actuals!Q188,Assumptions!Q181*'Weekly IS'!Q186)</f>
        <v>32.193275747424252</v>
      </c>
      <c r="R188" s="33">
        <f ca="1">IF(OR(AND(qtr&gt;=$B175,week&gt;=R$2),qtr&gt;$B175),Actuals!R188,Assumptions!R181*'Weekly IS'!R186)</f>
        <v>32.222992617344971</v>
      </c>
    </row>
    <row r="189" spans="2:19">
      <c r="B189" s="25">
        <v>4</v>
      </c>
      <c r="C189" s="33"/>
      <c r="D189" s="41" t="s">
        <v>122</v>
      </c>
      <c r="E189" s="70">
        <f t="shared" ref="E189" ca="1" si="152">E186-E188</f>
        <v>92.420971961749387</v>
      </c>
      <c r="F189" s="33">
        <f ca="1">F186-F188</f>
        <v>100.91594577619159</v>
      </c>
      <c r="G189" s="33">
        <f t="shared" ref="G189" ca="1" si="153">G186-G188</f>
        <v>101.0090989569081</v>
      </c>
      <c r="H189" s="33">
        <f t="shared" ref="H189" ca="1" si="154">H186-H188</f>
        <v>101.10233812517603</v>
      </c>
      <c r="I189" s="33">
        <f t="shared" ref="I189" ca="1" si="155">I186-I188</f>
        <v>101.19566336036851</v>
      </c>
      <c r="J189" s="33">
        <f t="shared" ref="J189" ca="1" si="156">J186-J188</f>
        <v>101.28907474193194</v>
      </c>
      <c r="K189" s="33">
        <f t="shared" ref="K189" ca="1" si="157">K186-K188</f>
        <v>101.38257234938602</v>
      </c>
      <c r="L189" s="33">
        <f t="shared" ref="L189" ca="1" si="158">L186-L188</f>
        <v>101.47615626232397</v>
      </c>
      <c r="M189" s="33">
        <f t="shared" ref="M189" ca="1" si="159">M186-M188</f>
        <v>101.56982656041228</v>
      </c>
      <c r="N189" s="33">
        <f t="shared" ref="N189" ca="1" si="160">N186-N188</f>
        <v>101.66358332339114</v>
      </c>
      <c r="O189" s="33">
        <f t="shared" ref="O189" ca="1" si="161">O186-O188</f>
        <v>101.75742663107425</v>
      </c>
      <c r="P189" s="33">
        <f t="shared" ref="P189" ca="1" si="162">P186-P188</f>
        <v>101.8513565633491</v>
      </c>
      <c r="Q189" s="33">
        <f t="shared" ref="Q189" ca="1" si="163">Q186-Q188</f>
        <v>101.94537320017679</v>
      </c>
      <c r="R189" s="33">
        <f t="shared" ref="R189" ca="1" si="164">R186-R188</f>
        <v>102.0394766215924</v>
      </c>
      <c r="S189" s="55"/>
    </row>
  </sheetData>
  <phoneticPr fontId="5" type="noConversion"/>
  <pageMargins left="0.75" right="0.75" top="1" bottom="1" header="0.5" footer="0.5"/>
  <pageSetup scale="74" fitToHeight="0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05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18" width="9.26953125" style="24" customWidth="1"/>
    <col min="19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8" ht="18" customHeight="1">
      <c r="A2" s="78" t="s">
        <v>143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8">
      <c r="A3" s="23" t="s">
        <v>1</v>
      </c>
      <c r="F3" s="24" t="str">
        <f t="shared" ref="F3:R3" si="1">IF(OR(AND(qtr&gt;=$B4,week&gt;=F$2),qtr&gt;$B4),"Actual","Forecast")</f>
        <v>Forecast</v>
      </c>
      <c r="G3" s="24" t="str">
        <f t="shared" si="1"/>
        <v>Forecast</v>
      </c>
      <c r="H3" s="24" t="str">
        <f t="shared" si="1"/>
        <v>Forecast</v>
      </c>
      <c r="I3" s="24" t="str">
        <f t="shared" si="1"/>
        <v>Forecast</v>
      </c>
      <c r="J3" s="24" t="str">
        <f t="shared" si="1"/>
        <v>Forecast</v>
      </c>
      <c r="K3" s="24" t="str">
        <f t="shared" si="1"/>
        <v>Forecast</v>
      </c>
      <c r="L3" s="24" t="str">
        <f t="shared" si="1"/>
        <v>Forecast</v>
      </c>
      <c r="M3" s="24" t="str">
        <f t="shared" si="1"/>
        <v>Forecast</v>
      </c>
      <c r="N3" s="24" t="str">
        <f t="shared" si="1"/>
        <v>Forecast</v>
      </c>
      <c r="O3" s="24" t="str">
        <f t="shared" si="1"/>
        <v>Forecast</v>
      </c>
      <c r="P3" s="24" t="str">
        <f t="shared" si="1"/>
        <v>Forecast</v>
      </c>
      <c r="Q3" s="24" t="str">
        <f t="shared" si="1"/>
        <v>Forecast</v>
      </c>
      <c r="R3" s="24" t="str">
        <f t="shared" si="1"/>
        <v>Forecast</v>
      </c>
    </row>
    <row r="4" spans="1:18">
      <c r="B4" s="25">
        <v>1</v>
      </c>
      <c r="C4" s="23" t="s">
        <v>144</v>
      </c>
      <c r="E4" s="38"/>
    </row>
    <row r="5" spans="1:18">
      <c r="B5" s="25">
        <v>1</v>
      </c>
      <c r="C5" s="42" t="s">
        <v>145</v>
      </c>
      <c r="D5" s="33"/>
      <c r="E5" s="38"/>
    </row>
    <row r="6" spans="1:18">
      <c r="B6" s="25">
        <v>1</v>
      </c>
      <c r="C6" s="33"/>
      <c r="D6" s="33" t="s">
        <v>58</v>
      </c>
      <c r="E6" s="38">
        <v>55</v>
      </c>
      <c r="F6" s="24">
        <f ca="1">IF(OR(AND(qtr&gt;=$B4,week&gt;=F$2),qtr&gt;$B4),Actuals!F198,MAX('Weekly CFS'!F26,0))</f>
        <v>0</v>
      </c>
      <c r="G6" s="24">
        <f ca="1">IF(OR(AND(qtr&gt;=$B4,week&gt;=G$2),qtr&gt;$B4),Actuals!G198,MAX('Weekly CFS'!G26,0))</f>
        <v>0</v>
      </c>
      <c r="H6" s="24">
        <f ca="1">IF(OR(AND(qtr&gt;=$B4,week&gt;=H$2),qtr&gt;$B4),Actuals!H198,MAX('Weekly CFS'!H26,0))</f>
        <v>0</v>
      </c>
      <c r="I6" s="24">
        <f ca="1">IF(OR(AND(qtr&gt;=$B4,week&gt;=I$2),qtr&gt;$B4),Actuals!I198,MAX('Weekly CFS'!I26,0))</f>
        <v>0</v>
      </c>
      <c r="J6" s="24">
        <f ca="1">IF(OR(AND(qtr&gt;=$B4,week&gt;=J$2),qtr&gt;$B4),Actuals!J198,MAX('Weekly CFS'!J26,0))</f>
        <v>0</v>
      </c>
      <c r="K6" s="24">
        <f ca="1">IF(OR(AND(qtr&gt;=$B4,week&gt;=K$2),qtr&gt;$B4),Actuals!K198,MAX('Weekly CFS'!K26,0))</f>
        <v>0</v>
      </c>
      <c r="L6" s="24">
        <f ca="1">IF(OR(AND(qtr&gt;=$B4,week&gt;=L$2),qtr&gt;$B4),Actuals!L198,MAX('Weekly CFS'!L26,0))</f>
        <v>0</v>
      </c>
      <c r="M6" s="24">
        <f ca="1">IF(OR(AND(qtr&gt;=$B4,week&gt;=M$2),qtr&gt;$B4),Actuals!M198,MAX('Weekly CFS'!M26,0))</f>
        <v>0</v>
      </c>
      <c r="N6" s="24">
        <f ca="1">IF(OR(AND(qtr&gt;=$B4,week&gt;=N$2),qtr&gt;$B4),Actuals!N198,MAX('Weekly CFS'!N26,0))</f>
        <v>0</v>
      </c>
      <c r="O6" s="24">
        <f ca="1">IF(OR(AND(qtr&gt;=$B4,week&gt;=O$2),qtr&gt;$B4),Actuals!O198,MAX('Weekly CFS'!O26,0))</f>
        <v>0</v>
      </c>
      <c r="P6" s="24">
        <f ca="1">IF(OR(AND(qtr&gt;=$B4,week&gt;=P$2),qtr&gt;$B4),Actuals!P198,MAX('Weekly CFS'!P26,0))</f>
        <v>0</v>
      </c>
      <c r="Q6" s="24">
        <f ca="1">IF(OR(AND(qtr&gt;=$B4,week&gt;=Q$2),qtr&gt;$B4),Actuals!Q198,MAX('Weekly CFS'!Q26,0))</f>
        <v>0</v>
      </c>
      <c r="R6" s="24">
        <f ca="1">IF(OR(AND(qtr&gt;=$B4,week&gt;=R$2),qtr&gt;$B4),Actuals!R198,MAX('Weekly CFS'!R26,0))</f>
        <v>0</v>
      </c>
    </row>
    <row r="7" spans="1:18">
      <c r="B7" s="25">
        <v>1</v>
      </c>
      <c r="C7" s="33"/>
      <c r="D7" s="33" t="s">
        <v>59</v>
      </c>
      <c r="E7" s="38">
        <v>9589</v>
      </c>
      <c r="F7" s="24">
        <f ca="1">IF(OR(AND(qtr&gt;=$B4,week&gt;=F$2),qtr&gt;$B4),Actuals!F199,Calcs!F8)</f>
        <v>9582.2971215880898</v>
      </c>
      <c r="G7" s="24">
        <f ca="1">IF(OR(AND(qtr&gt;=$B4,week&gt;=G$2),qtr&gt;$B4),Actuals!G199,Calcs!G8)</f>
        <v>9577.2779715343859</v>
      </c>
      <c r="H7" s="24">
        <f ca="1">IF(OR(AND(qtr&gt;=$B4,week&gt;=H$2),qtr&gt;$B4),Actuals!H199,Calcs!H8)</f>
        <v>9573.7532500804609</v>
      </c>
      <c r="I7" s="24">
        <f ca="1">IF(OR(AND(qtr&gt;=$B4,week&gt;=I$2),qtr&gt;$B4),Actuals!I199,Calcs!I8)</f>
        <v>9571.555030709289</v>
      </c>
      <c r="J7" s="24">
        <f ca="1">IF(OR(AND(qtr&gt;=$B4,week&gt;=J$2),qtr&gt;$B4),Actuals!J199,Calcs!J8)</f>
        <v>9570.5343470379321</v>
      </c>
      <c r="K7" s="24">
        <f ca="1">IF(OR(AND(qtr&gt;=$B4,week&gt;=K$2),qtr&gt;$B4),Actuals!K199,Calcs!K8)</f>
        <v>9570.5590521578415</v>
      </c>
      <c r="L7" s="24">
        <f ca="1">IF(OR(AND(qtr&gt;=$B4,week&gt;=L$2),qtr&gt;$B4),Actuals!L199,Calcs!L8)</f>
        <v>9571.5119196625292</v>
      </c>
      <c r="M7" s="24">
        <f ca="1">IF(OR(AND(qtr&gt;=$B4,week&gt;=M$2),qtr&gt;$B4),Actuals!M199,Calcs!M8)</f>
        <v>9573.288959075353</v>
      </c>
      <c r="N7" s="24">
        <f ca="1">IF(OR(AND(qtr&gt;=$B4,week&gt;=N$2),qtr&gt;$B4),Actuals!N199,Calcs!N8)</f>
        <v>9575.7979214709339</v>
      </c>
      <c r="O7" s="24">
        <f ca="1">IF(OR(AND(qtr&gt;=$B4,week&gt;=O$2),qtr&gt;$B4),Actuals!O199,Calcs!O8)</f>
        <v>9578.9569738167411</v>
      </c>
      <c r="P7" s="24">
        <f ca="1">IF(OR(AND(qtr&gt;=$B4,week&gt;=P$2),qtr&gt;$B4),Actuals!P199,Calcs!P8)</f>
        <v>9582.6935229857772</v>
      </c>
      <c r="Q7" s="24">
        <f ca="1">IF(OR(AND(qtr&gt;=$B4,week&gt;=Q$2),qtr&gt;$B4),Actuals!Q199,Calcs!Q8)</f>
        <v>9586.9431725420436</v>
      </c>
      <c r="R7" s="24">
        <f ca="1">IF(OR(AND(qtr&gt;=$B4,week&gt;=R$2),qtr&gt;$B4),Actuals!R199,Calcs!R8)</f>
        <v>9591.6487973082767</v>
      </c>
    </row>
    <row r="8" spans="1:18">
      <c r="B8" s="25">
        <v>1</v>
      </c>
      <c r="C8" s="33"/>
      <c r="D8" s="55" t="s">
        <v>205</v>
      </c>
      <c r="E8" s="38">
        <v>9433</v>
      </c>
      <c r="F8" s="24">
        <f ca="1">IF(OR(AND(qtr&gt;=$B4,week&gt;=F$2),qtr&gt;$B4),Actuals!F200,Calcs!F14)</f>
        <v>9222.2241758241762</v>
      </c>
      <c r="G8" s="24">
        <f ca="1">IF(OR(AND(qtr&gt;=$B4,week&gt;=G$2),qtr&gt;$B4),Actuals!G200,Calcs!G14)</f>
        <v>9230.1694766525798</v>
      </c>
      <c r="H8" s="24">
        <f ca="1">IF(OR(AND(qtr&gt;=$B4,week&gt;=H$2),qtr&gt;$B4),Actuals!H200,Calcs!H14)</f>
        <v>9238.121622663235</v>
      </c>
      <c r="I8" s="24">
        <f ca="1">IF(OR(AND(qtr&gt;=$B4,week&gt;=I$2),qtr&gt;$B4),Actuals!I200,Calcs!I14)</f>
        <v>9246.0806197535294</v>
      </c>
      <c r="J8" s="24">
        <f ca="1">IF(OR(AND(qtr&gt;=$B4,week&gt;=J$2),qtr&gt;$B4),Actuals!J200,Calcs!J14)</f>
        <v>9254.0464738259325</v>
      </c>
      <c r="K8" s="24">
        <f ca="1">IF(OR(AND(qtr&gt;=$B4,week&gt;=K$2),qtr&gt;$B4),Actuals!K200,Calcs!K14)</f>
        <v>9262.019190787998</v>
      </c>
      <c r="L8" s="24">
        <f ca="1">IF(OR(AND(qtr&gt;=$B4,week&gt;=L$2),qtr&gt;$B4),Actuals!L200,Calcs!L14)</f>
        <v>9269.9987765523692</v>
      </c>
      <c r="M8" s="24">
        <f ca="1">IF(OR(AND(qtr&gt;=$B4,week&gt;=M$2),qtr&gt;$B4),Actuals!M200,Calcs!M14)</f>
        <v>9277.9852370367826</v>
      </c>
      <c r="N8" s="24">
        <f ca="1">IF(OR(AND(qtr&gt;=$B4,week&gt;=N$2),qtr&gt;$B4),Actuals!N200,Calcs!N14)</f>
        <v>9285.9785781640767</v>
      </c>
      <c r="O8" s="24">
        <f ca="1">IF(OR(AND(qtr&gt;=$B4,week&gt;=O$2),qtr&gt;$B4),Actuals!O200,Calcs!O14)</f>
        <v>9293.9788058621871</v>
      </c>
      <c r="P8" s="24">
        <f ca="1">IF(OR(AND(qtr&gt;=$B4,week&gt;=P$2),qtr&gt;$B4),Actuals!P200,Calcs!P14)</f>
        <v>9301.9859260641624</v>
      </c>
      <c r="Q8" s="24">
        <f ca="1">IF(OR(AND(qtr&gt;=$B4,week&gt;=Q$2),qtr&gt;$B4),Actuals!Q200,Calcs!Q14)</f>
        <v>9309.9999447081555</v>
      </c>
      <c r="R8" s="24">
        <f ca="1">IF(OR(AND(qtr&gt;=$B4,week&gt;=R$2),qtr&gt;$B4),Actuals!R200,Calcs!R14)</f>
        <v>9318.0208677374412</v>
      </c>
    </row>
    <row r="9" spans="1:18">
      <c r="B9" s="25">
        <v>1</v>
      </c>
      <c r="C9" s="33"/>
      <c r="D9" s="65" t="s">
        <v>50</v>
      </c>
      <c r="E9" s="67">
        <f>SUM(E6:E8)</f>
        <v>19077</v>
      </c>
      <c r="F9" s="67">
        <f ca="1">SUM(F6:F8)</f>
        <v>18804.521297412266</v>
      </c>
      <c r="G9" s="67">
        <f t="shared" ref="G9:R9" ca="1" si="2">SUM(G6:G8)</f>
        <v>18807.447448186966</v>
      </c>
      <c r="H9" s="67">
        <f t="shared" ca="1" si="2"/>
        <v>18811.874872743698</v>
      </c>
      <c r="I9" s="67">
        <f t="shared" ca="1" si="2"/>
        <v>18817.63565046282</v>
      </c>
      <c r="J9" s="67">
        <f t="shared" ca="1" si="2"/>
        <v>18824.580820863863</v>
      </c>
      <c r="K9" s="67">
        <f t="shared" ca="1" si="2"/>
        <v>18832.578242945841</v>
      </c>
      <c r="L9" s="67">
        <f t="shared" ca="1" si="2"/>
        <v>18841.5106962149</v>
      </c>
      <c r="M9" s="67">
        <f t="shared" ca="1" si="2"/>
        <v>18851.274196112136</v>
      </c>
      <c r="N9" s="67">
        <f t="shared" ca="1" si="2"/>
        <v>18861.776499635009</v>
      </c>
      <c r="O9" s="67">
        <f t="shared" ca="1" si="2"/>
        <v>18872.935779678926</v>
      </c>
      <c r="P9" s="67">
        <f t="shared" ca="1" si="2"/>
        <v>18884.679449049938</v>
      </c>
      <c r="Q9" s="67">
        <f t="shared" ca="1" si="2"/>
        <v>18896.943117250201</v>
      </c>
      <c r="R9" s="67">
        <f t="shared" ca="1" si="2"/>
        <v>18909.669665045716</v>
      </c>
    </row>
    <row r="10" spans="1:18">
      <c r="B10" s="25">
        <v>1</v>
      </c>
      <c r="C10" s="33"/>
      <c r="D10" s="33"/>
      <c r="E10" s="38"/>
    </row>
    <row r="11" spans="1:18">
      <c r="B11" s="25">
        <v>1</v>
      </c>
      <c r="C11" s="42" t="s">
        <v>146</v>
      </c>
      <c r="D11" s="33"/>
      <c r="E11" s="38"/>
    </row>
    <row r="12" spans="1:18" ht="13.5" thickBot="1">
      <c r="B12" s="25">
        <v>1</v>
      </c>
      <c r="C12" s="33"/>
      <c r="D12" s="33" t="s">
        <v>165</v>
      </c>
      <c r="E12" s="38">
        <v>1935</v>
      </c>
      <c r="F12" s="24">
        <f ca="1">IF(OR(AND(qtr&gt;=$B4,week&gt;=F$2),qtr&gt;$B4),Actuals!F204,Calcs!F37)</f>
        <v>1928.5777846153846</v>
      </c>
      <c r="G12" s="24">
        <f ca="1">IF(OR(AND(qtr&gt;=$B4,week&gt;=G$2),qtr&gt;$B4),Actuals!G204,Calcs!G37)</f>
        <v>1922.3118220913611</v>
      </c>
      <c r="H12" s="24">
        <f ca="1">IF(OR(AND(qtr&gt;=$B4,week&gt;=H$2),qtr&gt;$B4),Actuals!H204,Calcs!H37)</f>
        <v>1916.1990113288552</v>
      </c>
      <c r="I12" s="24">
        <f ca="1">IF(OR(AND(qtr&gt;=$B4,week&gt;=I$2),qtr&gt;$B4),Actuals!I204,Calcs!I37)</f>
        <v>1910.2363132714156</v>
      </c>
      <c r="J12" s="24">
        <f ca="1">IF(OR(AND(qtr&gt;=$B4,week&gt;=J$2),qtr&gt;$B4),Actuals!J204,Calcs!J37)</f>
        <v>1904.420749664378</v>
      </c>
      <c r="K12" s="24">
        <f ca="1">IF(OR(AND(qtr&gt;=$B4,week&gt;=K$2),qtr&gt;$B4),Actuals!K204,Calcs!K37)</f>
        <v>1898.7494018388484</v>
      </c>
      <c r="L12" s="24">
        <f ca="1">IF(OR(AND(qtr&gt;=$B4,week&gt;=L$2),qtr&gt;$B4),Actuals!L204,Calcs!L37)</f>
        <v>1893.2194095200048</v>
      </c>
      <c r="M12" s="24">
        <f ca="1">IF(OR(AND(qtr&gt;=$B4,week&gt;=M$2),qtr&gt;$B4),Actuals!M204,Calcs!M37)</f>
        <v>1887.8279696592333</v>
      </c>
      <c r="N12" s="24">
        <f ca="1">IF(OR(AND(qtr&gt;=$B4,week&gt;=N$2),qtr&gt;$B4),Actuals!N204,Calcs!N37)</f>
        <v>1882.5723352896227</v>
      </c>
      <c r="O12" s="24">
        <f ca="1">IF(OR(AND(qtr&gt;=$B4,week&gt;=O$2),qtr&gt;$B4),Actuals!O204,Calcs!O37)</f>
        <v>1877.449814404348</v>
      </c>
      <c r="P12" s="24">
        <f ca="1">IF(OR(AND(qtr&gt;=$B4,week&gt;=P$2),qtr&gt;$B4),Actuals!P204,Calcs!P37)</f>
        <v>1872.4577688574855</v>
      </c>
      <c r="Q12" s="24">
        <f ca="1">IF(OR(AND(qtr&gt;=$B4,week&gt;=Q$2),qtr&gt;$B4),Actuals!Q204,Calcs!Q37)</f>
        <v>1867.5936132868142</v>
      </c>
      <c r="R12" s="24">
        <f ca="1">IF(OR(AND(qtr&gt;=$B4,week&gt;=R$2),qtr&gt;$B4),Actuals!R204,Calcs!R37)</f>
        <v>1862.8548140581588</v>
      </c>
    </row>
    <row r="13" spans="1:18" ht="13.5" thickTop="1">
      <c r="B13" s="25">
        <v>1</v>
      </c>
      <c r="C13" s="33"/>
      <c r="D13" s="83" t="s">
        <v>51</v>
      </c>
      <c r="E13" s="68">
        <f>SUM(E9,E12)</f>
        <v>21012</v>
      </c>
      <c r="F13" s="68">
        <f ca="1">SUM(F9,F12)</f>
        <v>20733.099082027649</v>
      </c>
      <c r="G13" s="68">
        <f t="shared" ref="G13:R13" ca="1" si="3">SUM(G9,G12)</f>
        <v>20729.759270278326</v>
      </c>
      <c r="H13" s="68">
        <f t="shared" ca="1" si="3"/>
        <v>20728.073884072553</v>
      </c>
      <c r="I13" s="68">
        <f t="shared" ca="1" si="3"/>
        <v>20727.871963734236</v>
      </c>
      <c r="J13" s="68">
        <f t="shared" ca="1" si="3"/>
        <v>20729.001570528242</v>
      </c>
      <c r="K13" s="68">
        <f t="shared" ca="1" si="3"/>
        <v>20731.327644784691</v>
      </c>
      <c r="L13" s="68">
        <f t="shared" ca="1" si="3"/>
        <v>20734.730105734903</v>
      </c>
      <c r="M13" s="68">
        <f t="shared" ca="1" si="3"/>
        <v>20739.102165771368</v>
      </c>
      <c r="N13" s="68">
        <f t="shared" ca="1" si="3"/>
        <v>20744.348834924633</v>
      </c>
      <c r="O13" s="68">
        <f t="shared" ca="1" si="3"/>
        <v>20750.385594083273</v>
      </c>
      <c r="P13" s="68">
        <f t="shared" ca="1" si="3"/>
        <v>20757.137217907424</v>
      </c>
      <c r="Q13" s="68">
        <f t="shared" ca="1" si="3"/>
        <v>20764.536730537016</v>
      </c>
      <c r="R13" s="68">
        <f t="shared" ca="1" si="3"/>
        <v>20772.524479103875</v>
      </c>
    </row>
    <row r="14" spans="1:18">
      <c r="B14" s="25">
        <v>1</v>
      </c>
      <c r="C14" s="33"/>
      <c r="D14" s="33"/>
      <c r="E14" s="38"/>
    </row>
    <row r="15" spans="1:18">
      <c r="B15" s="25">
        <v>1</v>
      </c>
      <c r="C15" s="40" t="s">
        <v>147</v>
      </c>
      <c r="D15" s="33"/>
      <c r="E15" s="38"/>
    </row>
    <row r="16" spans="1:18">
      <c r="B16" s="25">
        <v>1</v>
      </c>
      <c r="C16" s="42" t="s">
        <v>148</v>
      </c>
      <c r="D16" s="33"/>
      <c r="E16" s="38"/>
    </row>
    <row r="17" spans="2:18">
      <c r="B17" s="25">
        <v>1</v>
      </c>
      <c r="C17" s="33"/>
      <c r="D17" s="33" t="s">
        <v>16</v>
      </c>
      <c r="E17" s="38">
        <v>0</v>
      </c>
      <c r="F17" s="24">
        <f ca="1">IF(OR(AND(qtr&gt;=$B4,week&gt;=F$2),qtr&gt;$B4),Actuals!F209,-MIN('Weekly CFS'!F26,0))</f>
        <v>329.72567543424339</v>
      </c>
      <c r="G17" s="24">
        <f ca="1">IF(OR(AND(qtr&gt;=$B4,week&gt;=G$2),qtr&gt;$B4),Actuals!G209,-MIN('Weekly CFS'!G26,0))</f>
        <v>727.60651605730459</v>
      </c>
      <c r="H17" s="24">
        <f ca="1">IF(OR(AND(qtr&gt;=$B4,week&gt;=H$2),qtr&gt;$B4),Actuals!H209,-MIN('Weekly CFS'!H26,0))</f>
        <v>1605.8461511394034</v>
      </c>
      <c r="I17" s="24">
        <f ca="1">IF(OR(AND(qtr&gt;=$B4,week&gt;=I$2),qtr&gt;$B4),Actuals!I209,-MIN('Weekly CFS'!I26,0))</f>
        <v>1307.7826140522923</v>
      </c>
      <c r="J17" s="24">
        <f ca="1">IF(OR(AND(qtr&gt;=$B4,week&gt;=J$2),qtr&gt;$B4),Actuals!J209,-MIN('Weekly CFS'!J26,0))</f>
        <v>2124.8139816299176</v>
      </c>
      <c r="K17" s="24">
        <f ca="1">IF(OR(AND(qtr&gt;=$B4,week&gt;=K$2),qtr&gt;$B4),Actuals!K209,-MIN('Weekly CFS'!K26,0))</f>
        <v>1768.961542052838</v>
      </c>
      <c r="L17" s="24">
        <f ca="1">IF(OR(AND(qtr&gt;=$B4,week&gt;=L$2),qtr&gt;$B4),Actuals!L209,-MIN('Weekly CFS'!L26,0))</f>
        <v>2535.387387135057</v>
      </c>
      <c r="M17" s="24">
        <f ca="1">IF(OR(AND(qtr&gt;=$B4,week&gt;=M$2),qtr&gt;$B4),Actuals!M209,-MIN('Weekly CFS'!M26,0))</f>
        <v>2131.410970695385</v>
      </c>
      <c r="N17" s="24">
        <f ca="1">IF(OR(AND(qtr&gt;=$B4,week&gt;=N$2),qtr&gt;$B4),Actuals!N209,-MIN('Weekly CFS'!N26,0))</f>
        <v>2856.0364468889152</v>
      </c>
      <c r="O17" s="24">
        <f ca="1">IF(OR(AND(qtr&gt;=$B4,week&gt;=O$2),qtr&gt;$B4),Actuals!O209,-MIN('Weekly CFS'!O26,0))</f>
        <v>2411.9619008751406</v>
      </c>
      <c r="P17" s="24">
        <f ca="1">IF(OR(AND(qtr&gt;=$B4,week&gt;=P$2),qtr&gt;$B4),Actuals!P209,-MIN('Weekly CFS'!P26,0))</f>
        <v>3102.0981230848756</v>
      </c>
      <c r="Q17" s="24">
        <f ca="1">IF(OR(AND(qtr&gt;=$B4,week&gt;=Q$2),qtr&gt;$B4),Actuals!Q209,-MIN('Weekly CFS'!Q26,0))</f>
        <v>2624.5890923224879</v>
      </c>
      <c r="R17" s="24">
        <f ca="1">IF(OR(AND(qtr&gt;=$B4,week&gt;=R$2),qtr&gt;$B4),Actuals!R209,-MIN('Weekly CFS'!R26,0))</f>
        <v>3286.3056492914825</v>
      </c>
    </row>
    <row r="18" spans="2:18">
      <c r="B18" s="25">
        <v>1</v>
      </c>
      <c r="C18" s="33"/>
      <c r="D18" s="33" t="s">
        <v>65</v>
      </c>
      <c r="E18" s="38">
        <v>9840</v>
      </c>
      <c r="F18" s="24">
        <f ca="1">IF(OR(AND(qtr&gt;=$B4,week&gt;=F$2),qtr&gt;$B4),Actuals!F210,Calcs!F19)</f>
        <v>9147.4927142857141</v>
      </c>
      <c r="G18" s="24">
        <f ca="1">IF(OR(AND(qtr&gt;=$B4,week&gt;=G$2),qtr&gt;$B4),Actuals!G210,Calcs!G19)</f>
        <v>8736.3217572553403</v>
      </c>
      <c r="H18" s="24">
        <f ca="1">IF(OR(AND(qtr&gt;=$B4,week&gt;=H$2),qtr&gt;$B4),Actuals!H210,Calcs!H19)</f>
        <v>8362.5226926744563</v>
      </c>
      <c r="I18" s="24">
        <f ca="1">IF(OR(AND(qtr&gt;=$B4,week&gt;=I$2),qtr&gt;$B4),Actuals!I210,Calcs!I19)</f>
        <v>8022.7396610971464</v>
      </c>
      <c r="J18" s="24">
        <f ca="1">IF(OR(AND(qtr&gt;=$B4,week&gt;=J$2),qtr&gt;$B4),Actuals!J210,Calcs!J19)</f>
        <v>7713.9180158172276</v>
      </c>
      <c r="K18" s="24">
        <f ca="1">IF(OR(AND(qtr&gt;=$B4,week&gt;=K$2),qtr&gt;$B4),Actuals!K210,Calcs!K19)</f>
        <v>7433.2772900439131</v>
      </c>
      <c r="L18" s="24">
        <f ca="1">IF(OR(AND(qtr&gt;=$B4,week&gt;=L$2),qtr&gt;$B4),Actuals!L210,Calcs!L19)</f>
        <v>7178.2865901184359</v>
      </c>
      <c r="M18" s="24">
        <f ca="1">IF(OR(AND(qtr&gt;=$B4,week&gt;=M$2),qtr&gt;$B4),Actuals!M210,Calcs!M19)</f>
        <v>6946.6421970495985</v>
      </c>
      <c r="N18" s="24">
        <f ca="1">IF(OR(AND(qtr&gt;=$B4,week&gt;=N$2),qtr&gt;$B4),Actuals!N210,Calcs!N19)</f>
        <v>6736.2471781854656</v>
      </c>
      <c r="O18" s="24">
        <f ca="1">IF(OR(AND(qtr&gt;=$B4,week&gt;=O$2),qtr&gt;$B4),Actuals!O210,Calcs!O19)</f>
        <v>6545.1928286239772</v>
      </c>
      <c r="P18" s="24">
        <f ca="1">IF(OR(AND(qtr&gt;=$B4,week&gt;=P$2),qtr&gt;$B4),Actuals!P210,Calcs!P19)</f>
        <v>6371.741778154832</v>
      </c>
      <c r="Q18" s="24">
        <f ca="1">IF(OR(AND(qtr&gt;=$B4,week&gt;=Q$2),qtr&gt;$B4),Actuals!Q210,Calcs!Q19)</f>
        <v>6214.3126142615247</v>
      </c>
      <c r="R18" s="24">
        <f ca="1">IF(OR(AND(qtr&gt;=$B4,week&gt;=R$2),qtr&gt;$B4),Actuals!R210,Calcs!R19)</f>
        <v>6071.4658851265549</v>
      </c>
    </row>
    <row r="19" spans="2:18">
      <c r="B19" s="25">
        <v>1</v>
      </c>
      <c r="C19" s="33"/>
      <c r="D19" s="33" t="s">
        <v>72</v>
      </c>
      <c r="E19" s="73">
        <v>752</v>
      </c>
      <c r="F19" s="24">
        <f ca="1">IF(OR(AND(qtr&gt;=$B4,week&gt;=F$2),qtr&gt;$B4),Actuals!F211,Calcs!F25)</f>
        <v>571.32512307692309</v>
      </c>
      <c r="G19" s="24">
        <f ca="1">IF(OR(AND(qtr&gt;=$B4,week&gt;=G$2),qtr&gt;$B4),Actuals!G211,Calcs!G25)</f>
        <v>1143.1829111829588</v>
      </c>
      <c r="H19" s="24">
        <f ca="1">IF(OR(AND(qtr&gt;=$B4,week&gt;=H$2),qtr&gt;$B4),Actuals!H211,Calcs!H25)</f>
        <v>572.39010311732704</v>
      </c>
      <c r="I19" s="24">
        <f ca="1">IF(OR(AND(qtr&gt;=$B4,week&gt;=I$2),qtr&gt;$B4),Actuals!I211,Calcs!I25)</f>
        <v>1145.3121871051551</v>
      </c>
      <c r="J19" s="24">
        <f ca="1">IF(OR(AND(qtr&gt;=$B4,week&gt;=J$2),qtr&gt;$B4),Actuals!J211,Calcs!J25)</f>
        <v>573.45374628467675</v>
      </c>
      <c r="K19" s="24">
        <f ca="1">IF(OR(AND(qtr&gt;=$B4,week&gt;=K$2),qtr&gt;$B4),Actuals!K211,Calcs!K25)</f>
        <v>1147.4388515559988</v>
      </c>
      <c r="L19" s="24">
        <f ca="1">IF(OR(AND(qtr&gt;=$B4,week&gt;=L$2),qtr&gt;$B4),Actuals!L211,Calcs!L25)</f>
        <v>574.51617591360514</v>
      </c>
      <c r="M19" s="24">
        <f ca="1">IF(OR(AND(qtr&gt;=$B4,week&gt;=M$2),qtr&gt;$B4),Actuals!M211,Calcs!M25)</f>
        <v>1149.5631487993223</v>
      </c>
      <c r="N19" s="24">
        <f ca="1">IF(OR(AND(qtr&gt;=$B4,week&gt;=N$2),qtr&gt;$B4),Actuals!N211,Calcs!N25)</f>
        <v>575.57751057604082</v>
      </c>
      <c r="O19" s="24">
        <f ca="1">IF(OR(AND(qtr&gt;=$B4,week&gt;=O$2),qtr&gt;$B4),Actuals!O211,Calcs!O25)</f>
        <v>1151.6853136689106</v>
      </c>
      <c r="P19" s="24">
        <f ca="1">IF(OR(AND(qtr&gt;=$B4,week&gt;=P$2),qtr&gt;$B4),Actuals!P211,Calcs!P25)</f>
        <v>576.6378642700206</v>
      </c>
      <c r="Q19" s="24">
        <f ca="1">IF(OR(AND(qtr&gt;=$B4,week&gt;=Q$2),qtr&gt;$B4),Actuals!Q211,Calcs!Q25)</f>
        <v>1153.8055719423469</v>
      </c>
      <c r="R19" s="24">
        <f ca="1">IF(OR(AND(qtr&gt;=$B4,week&gt;=R$2),qtr&gt;$B4),Actuals!R211,Calcs!R25)</f>
        <v>577.69734660102472</v>
      </c>
    </row>
    <row r="20" spans="2:18">
      <c r="B20" s="25">
        <v>1</v>
      </c>
      <c r="C20" s="33"/>
      <c r="D20" s="33" t="s">
        <v>84</v>
      </c>
      <c r="E20" s="73">
        <v>644</v>
      </c>
      <c r="F20" s="24">
        <f ca="1">IF(OR(AND(qtr&gt;=$B4,week&gt;=F$2),qtr&gt;$B4),Actuals!F212,Calcs!F31)</f>
        <v>659.49333661538458</v>
      </c>
      <c r="G20" s="24">
        <f ca="1">IF(OR(AND(qtr&gt;=$B4,week&gt;=G$2),qtr&gt;$B4),Actuals!G212,Calcs!G31)</f>
        <v>48.481351551545572</v>
      </c>
      <c r="H20" s="24">
        <f ca="1">IF(OR(AND(qtr&gt;=$B4,week&gt;=H$2),qtr&gt;$B4),Actuals!H212,Calcs!H31)</f>
        <v>64.001395877619785</v>
      </c>
      <c r="I20" s="24">
        <f ca="1">IF(OR(AND(qtr&gt;=$B4,week&gt;=I$2),qtr&gt;$B4),Actuals!I212,Calcs!I31)</f>
        <v>79.53481131880568</v>
      </c>
      <c r="J20" s="24">
        <f ca="1">IF(OR(AND(qtr&gt;=$B4,week&gt;=J$2),qtr&gt;$B4),Actuals!J212,Calcs!J31)</f>
        <v>95.081609394833237</v>
      </c>
      <c r="K20" s="24">
        <f ca="1">IF(OR(AND(qtr&gt;=$B4,week&gt;=K$2),qtr&gt;$B4),Actuals!K212,Calcs!K31)</f>
        <v>110.64180163535706</v>
      </c>
      <c r="L20" s="24">
        <f ca="1">IF(OR(AND(qtr&gt;=$B4,week&gt;=L$2),qtr&gt;$B4),Actuals!L212,Calcs!L31)</f>
        <v>126.21539957996504</v>
      </c>
      <c r="M20" s="24">
        <f ca="1">IF(OR(AND(qtr&gt;=$B4,week&gt;=M$2),qtr&gt;$B4),Actuals!M212,Calcs!M31)</f>
        <v>141.80241477818683</v>
      </c>
      <c r="N20" s="24">
        <f ca="1">IF(OR(AND(qtr&gt;=$B4,week&gt;=N$2),qtr&gt;$B4),Actuals!N212,Calcs!N31)</f>
        <v>157.40285878950246</v>
      </c>
      <c r="O20" s="24">
        <f ca="1">IF(OR(AND(qtr&gt;=$B4,week&gt;=O$2),qtr&gt;$B4),Actuals!O212,Calcs!O31)</f>
        <v>173.01674318335094</v>
      </c>
      <c r="P20" s="24">
        <f ca="1">IF(OR(AND(qtr&gt;=$B4,week&gt;=P$2),qtr&gt;$B4),Actuals!P212,Calcs!P31)</f>
        <v>188.64407953913872</v>
      </c>
      <c r="Q20" s="24">
        <f ca="1">IF(OR(AND(qtr&gt;=$B4,week&gt;=Q$2),qtr&gt;$B4),Actuals!Q212,Calcs!Q31)</f>
        <v>204.2848794462484</v>
      </c>
      <c r="R20" s="24">
        <f ca="1">IF(OR(AND(qtr&gt;=$B4,week&gt;=R$2),qtr&gt;$B4),Actuals!R212,Calcs!R31)</f>
        <v>219.93915450404728</v>
      </c>
    </row>
    <row r="21" spans="2:18">
      <c r="B21" s="25">
        <v>1</v>
      </c>
      <c r="C21" s="33"/>
      <c r="D21" s="65" t="s">
        <v>52</v>
      </c>
      <c r="E21" s="67">
        <f>SUM(E17:E20)</f>
        <v>11236</v>
      </c>
      <c r="F21" s="67">
        <f ca="1">SUM(F17:F20)</f>
        <v>10708.036849412267</v>
      </c>
      <c r="G21" s="67">
        <f t="shared" ref="G21:R21" ca="1" si="4">SUM(G17:G20)</f>
        <v>10655.59253604715</v>
      </c>
      <c r="H21" s="67">
        <f t="shared" ca="1" si="4"/>
        <v>10604.760342808806</v>
      </c>
      <c r="I21" s="67">
        <f t="shared" ca="1" si="4"/>
        <v>10555.3692735734</v>
      </c>
      <c r="J21" s="67">
        <f t="shared" ca="1" si="4"/>
        <v>10507.267353126654</v>
      </c>
      <c r="K21" s="67">
        <f t="shared" ca="1" si="4"/>
        <v>10460.319485288106</v>
      </c>
      <c r="L21" s="67">
        <f t="shared" ca="1" si="4"/>
        <v>10414.405552747063</v>
      </c>
      <c r="M21" s="67">
        <f t="shared" ca="1" si="4"/>
        <v>10369.418731322494</v>
      </c>
      <c r="N21" s="67">
        <f t="shared" ca="1" si="4"/>
        <v>10325.263994439923</v>
      </c>
      <c r="O21" s="67">
        <f t="shared" ca="1" si="4"/>
        <v>10281.856786351378</v>
      </c>
      <c r="P21" s="67">
        <f t="shared" ca="1" si="4"/>
        <v>10239.121845048867</v>
      </c>
      <c r="Q21" s="67">
        <f t="shared" ca="1" si="4"/>
        <v>10196.992157972607</v>
      </c>
      <c r="R21" s="67">
        <f t="shared" ca="1" si="4"/>
        <v>10155.408035523109</v>
      </c>
    </row>
    <row r="22" spans="2:18">
      <c r="B22" s="25">
        <v>1</v>
      </c>
      <c r="C22" s="33"/>
      <c r="D22" s="33"/>
      <c r="E22" s="38"/>
    </row>
    <row r="23" spans="2:18">
      <c r="B23" s="25">
        <v>1</v>
      </c>
      <c r="C23" s="42" t="s">
        <v>149</v>
      </c>
      <c r="D23" s="33"/>
      <c r="E23" s="38"/>
    </row>
    <row r="24" spans="2:18">
      <c r="B24" s="25">
        <v>1</v>
      </c>
      <c r="C24" s="42"/>
      <c r="D24" s="55" t="s">
        <v>18</v>
      </c>
      <c r="E24" s="38">
        <v>0</v>
      </c>
      <c r="F24" s="24">
        <f>IF(OR(AND(qtr&gt;=$B4,week&gt;=F$2),qtr&gt;$B4),Actuals!F216,Debt!F29)</f>
        <v>200</v>
      </c>
      <c r="G24" s="24">
        <f>IF(OR(AND(qtr&gt;=$B4,week&gt;=G$2),qtr&gt;$B4),Actuals!G216,Debt!G29)</f>
        <v>200</v>
      </c>
      <c r="H24" s="24">
        <f>IF(OR(AND(qtr&gt;=$B4,week&gt;=H$2),qtr&gt;$B4),Actuals!H216,Debt!H29)</f>
        <v>200</v>
      </c>
      <c r="I24" s="24">
        <f>IF(OR(AND(qtr&gt;=$B4,week&gt;=I$2),qtr&gt;$B4),Actuals!I216,Debt!I29)</f>
        <v>200</v>
      </c>
      <c r="J24" s="24">
        <f>IF(OR(AND(qtr&gt;=$B4,week&gt;=J$2),qtr&gt;$B4),Actuals!J216,Debt!J29)</f>
        <v>200</v>
      </c>
      <c r="K24" s="24">
        <f>IF(OR(AND(qtr&gt;=$B4,week&gt;=K$2),qtr&gt;$B4),Actuals!K216,Debt!K29)</f>
        <v>200</v>
      </c>
      <c r="L24" s="24">
        <f>IF(OR(AND(qtr&gt;=$B4,week&gt;=L$2),qtr&gt;$B4),Actuals!L216,Debt!L29)</f>
        <v>200</v>
      </c>
      <c r="M24" s="24">
        <f>IF(OR(AND(qtr&gt;=$B4,week&gt;=M$2),qtr&gt;$B4),Actuals!M216,Debt!M29)</f>
        <v>200</v>
      </c>
      <c r="N24" s="24">
        <f>IF(OR(AND(qtr&gt;=$B4,week&gt;=N$2),qtr&gt;$B4),Actuals!N216,Debt!N29)</f>
        <v>200</v>
      </c>
      <c r="O24" s="24">
        <f>IF(OR(AND(qtr&gt;=$B4,week&gt;=O$2),qtr&gt;$B4),Actuals!O216,Debt!O29)</f>
        <v>200</v>
      </c>
      <c r="P24" s="24">
        <f>IF(OR(AND(qtr&gt;=$B4,week&gt;=P$2),qtr&gt;$B4),Actuals!P216,Debt!P29)</f>
        <v>200</v>
      </c>
      <c r="Q24" s="24">
        <f>IF(OR(AND(qtr&gt;=$B4,week&gt;=Q$2),qtr&gt;$B4),Actuals!Q216,Debt!Q29)</f>
        <v>200</v>
      </c>
      <c r="R24" s="24">
        <f>IF(OR(AND(qtr&gt;=$B4,week&gt;=R$2),qtr&gt;$B4),Actuals!R216,Debt!R29)</f>
        <v>200</v>
      </c>
    </row>
    <row r="25" spans="2:18">
      <c r="B25" s="25">
        <v>1</v>
      </c>
      <c r="C25" s="33"/>
      <c r="D25" s="33" t="s">
        <v>17</v>
      </c>
      <c r="E25" s="38">
        <v>504</v>
      </c>
      <c r="F25" s="24">
        <f>IF(OR(AND(qtr&gt;=$B4,week&gt;=F$2),qtr&gt;$B4),Actuals!F217,Debt!F30)</f>
        <v>504</v>
      </c>
      <c r="G25" s="24">
        <f>IF(OR(AND(qtr&gt;=$B4,week&gt;=G$2),qtr&gt;$B4),Actuals!G217,Debt!G30)</f>
        <v>504</v>
      </c>
      <c r="H25" s="24">
        <f>IF(OR(AND(qtr&gt;=$B4,week&gt;=H$2),qtr&gt;$B4),Actuals!H217,Debt!H30)</f>
        <v>504</v>
      </c>
      <c r="I25" s="24">
        <f>IF(OR(AND(qtr&gt;=$B4,week&gt;=I$2),qtr&gt;$B4),Actuals!I217,Debt!I30)</f>
        <v>504</v>
      </c>
      <c r="J25" s="24">
        <f>IF(OR(AND(qtr&gt;=$B4,week&gt;=J$2),qtr&gt;$B4),Actuals!J217,Debt!J30)</f>
        <v>504</v>
      </c>
      <c r="K25" s="24">
        <f>IF(OR(AND(qtr&gt;=$B4,week&gt;=K$2),qtr&gt;$B4),Actuals!K217,Debt!K30)</f>
        <v>504</v>
      </c>
      <c r="L25" s="24">
        <f>IF(OR(AND(qtr&gt;=$B4,week&gt;=L$2),qtr&gt;$B4),Actuals!L217,Debt!L30)</f>
        <v>504</v>
      </c>
      <c r="M25" s="24">
        <f>IF(OR(AND(qtr&gt;=$B4,week&gt;=M$2),qtr&gt;$B4),Actuals!M217,Debt!M30)</f>
        <v>504</v>
      </c>
      <c r="N25" s="24">
        <f>IF(OR(AND(qtr&gt;=$B4,week&gt;=N$2),qtr&gt;$B4),Actuals!N217,Debt!N30)</f>
        <v>504</v>
      </c>
      <c r="O25" s="24">
        <f>IF(OR(AND(qtr&gt;=$B4,week&gt;=O$2),qtr&gt;$B4),Actuals!O217,Debt!O30)</f>
        <v>504</v>
      </c>
      <c r="P25" s="24">
        <f>IF(OR(AND(qtr&gt;=$B4,week&gt;=P$2),qtr&gt;$B4),Actuals!P217,Debt!P30)</f>
        <v>504</v>
      </c>
      <c r="Q25" s="24">
        <f>IF(OR(AND(qtr&gt;=$B4,week&gt;=Q$2),qtr&gt;$B4),Actuals!Q217,Debt!Q30)</f>
        <v>504</v>
      </c>
      <c r="R25" s="24">
        <f>IF(OR(AND(qtr&gt;=$B4,week&gt;=R$2),qtr&gt;$B4),Actuals!R217,Debt!R30)</f>
        <v>504</v>
      </c>
    </row>
    <row r="26" spans="2:18">
      <c r="B26" s="25">
        <v>1</v>
      </c>
      <c r="C26" s="33"/>
      <c r="D26" s="65" t="s">
        <v>53</v>
      </c>
      <c r="E26" s="67">
        <f>SUM(E21,E24:E25)</f>
        <v>11740</v>
      </c>
      <c r="F26" s="67">
        <f ca="1">SUM(F21,F24:F25)</f>
        <v>11412.036849412267</v>
      </c>
      <c r="G26" s="67">
        <f t="shared" ref="G26:R26" ca="1" si="5">SUM(G21,G24:G25)</f>
        <v>11359.59253604715</v>
      </c>
      <c r="H26" s="67">
        <f t="shared" ca="1" si="5"/>
        <v>11308.760342808806</v>
      </c>
      <c r="I26" s="67">
        <f t="shared" ca="1" si="5"/>
        <v>11259.3692735734</v>
      </c>
      <c r="J26" s="67">
        <f t="shared" ca="1" si="5"/>
        <v>11211.267353126654</v>
      </c>
      <c r="K26" s="67">
        <f t="shared" ca="1" si="5"/>
        <v>11164.319485288106</v>
      </c>
      <c r="L26" s="67">
        <f t="shared" ca="1" si="5"/>
        <v>11118.405552747063</v>
      </c>
      <c r="M26" s="67">
        <f t="shared" ca="1" si="5"/>
        <v>11073.418731322494</v>
      </c>
      <c r="N26" s="67">
        <f t="shared" ca="1" si="5"/>
        <v>11029.263994439923</v>
      </c>
      <c r="O26" s="67">
        <f t="shared" ca="1" si="5"/>
        <v>10985.856786351378</v>
      </c>
      <c r="P26" s="67">
        <f t="shared" ca="1" si="5"/>
        <v>10943.121845048867</v>
      </c>
      <c r="Q26" s="67">
        <f t="shared" ca="1" si="5"/>
        <v>10900.992157972607</v>
      </c>
      <c r="R26" s="67">
        <f t="shared" ca="1" si="5"/>
        <v>10859.408035523109</v>
      </c>
    </row>
    <row r="27" spans="2:18">
      <c r="B27" s="25">
        <v>1</v>
      </c>
      <c r="C27" s="33"/>
      <c r="D27" s="33"/>
      <c r="E27" s="38"/>
    </row>
    <row r="28" spans="2:18">
      <c r="B28" s="25">
        <v>1</v>
      </c>
      <c r="C28" s="40" t="s">
        <v>151</v>
      </c>
      <c r="D28" s="33"/>
      <c r="E28" s="38"/>
    </row>
    <row r="29" spans="2:18">
      <c r="B29" s="25">
        <v>1</v>
      </c>
      <c r="C29" s="33"/>
      <c r="D29" s="33" t="s">
        <v>48</v>
      </c>
      <c r="E29" s="38">
        <v>9540</v>
      </c>
      <c r="F29" s="24">
        <f>IF(OR(AND(qtr&gt;=$B4,week&gt;=F$2),qtr&gt;$B4),Actuals!F221,E29)</f>
        <v>9540</v>
      </c>
      <c r="G29" s="24">
        <f>IF(OR(AND(qtr&gt;=$B4,week&gt;=G$2),qtr&gt;$B4),Actuals!G221,F29)</f>
        <v>9540</v>
      </c>
      <c r="H29" s="24">
        <f>IF(OR(AND(qtr&gt;=$B4,week&gt;=H$2),qtr&gt;$B4),Actuals!H221,G29)</f>
        <v>9540</v>
      </c>
      <c r="I29" s="24">
        <f>IF(OR(AND(qtr&gt;=$B4,week&gt;=I$2),qtr&gt;$B4),Actuals!I221,H29)</f>
        <v>9540</v>
      </c>
      <c r="J29" s="24">
        <f>IF(OR(AND(qtr&gt;=$B4,week&gt;=J$2),qtr&gt;$B4),Actuals!J221,I29)</f>
        <v>9540</v>
      </c>
      <c r="K29" s="24">
        <f>IF(OR(AND(qtr&gt;=$B4,week&gt;=K$2),qtr&gt;$B4),Actuals!K221,J29)</f>
        <v>9540</v>
      </c>
      <c r="L29" s="24">
        <f>IF(OR(AND(qtr&gt;=$B4,week&gt;=L$2),qtr&gt;$B4),Actuals!L221,K29)</f>
        <v>9540</v>
      </c>
      <c r="M29" s="24">
        <f>IF(OR(AND(qtr&gt;=$B4,week&gt;=M$2),qtr&gt;$B4),Actuals!M221,L29)</f>
        <v>9540</v>
      </c>
      <c r="N29" s="24">
        <f>IF(OR(AND(qtr&gt;=$B4,week&gt;=N$2),qtr&gt;$B4),Actuals!N221,M29)</f>
        <v>9540</v>
      </c>
      <c r="O29" s="24">
        <f>IF(OR(AND(qtr&gt;=$B4,week&gt;=O$2),qtr&gt;$B4),Actuals!O221,N29)</f>
        <v>9540</v>
      </c>
      <c r="P29" s="24">
        <f>IF(OR(AND(qtr&gt;=$B4,week&gt;=P$2),qtr&gt;$B4),Actuals!P221,O29)</f>
        <v>9540</v>
      </c>
      <c r="Q29" s="24">
        <f>IF(OR(AND(qtr&gt;=$B4,week&gt;=Q$2),qtr&gt;$B4),Actuals!Q221,P29)</f>
        <v>9540</v>
      </c>
      <c r="R29" s="24">
        <f>IF(OR(AND(qtr&gt;=$B4,week&gt;=R$2),qtr&gt;$B4),Actuals!R221,Q29)</f>
        <v>9540</v>
      </c>
    </row>
    <row r="30" spans="2:18">
      <c r="B30" s="25">
        <v>1</v>
      </c>
      <c r="C30" s="33"/>
      <c r="D30" s="33" t="s">
        <v>121</v>
      </c>
      <c r="E30" s="38">
        <v>-268</v>
      </c>
      <c r="F30" s="24">
        <f ca="1">IF(OR(AND(qtr&gt;=$B4,week&gt;=F$2),qtr&gt;$B4),Actuals!F222,E30+'Weekly IS'!F18)</f>
        <v>-218.9377673846154</v>
      </c>
      <c r="G30" s="24">
        <f ca="1">IF(OR(AND(qtr&gt;=$B4,week&gt;=G$2),qtr&gt;$B4),Actuals!G222,F30+'Weekly IS'!G18)</f>
        <v>-169.83326576882374</v>
      </c>
      <c r="H30" s="24">
        <f ca="1">IF(OR(AND(qtr&gt;=$B4,week&gt;=H$2),qtr&gt;$B4),Actuals!H222,G30+'Weekly IS'!H18)</f>
        <v>-120.68645873625542</v>
      </c>
      <c r="I30" s="24">
        <f ca="1">IF(OR(AND(qtr&gt;=$B4,week&gt;=I$2),qtr&gt;$B4),Actuals!I222,H30+'Weekly IS'!I18)</f>
        <v>-71.497309839166718</v>
      </c>
      <c r="J30" s="24">
        <f ca="1">IF(OR(AND(qtr&gt;=$B4,week&gt;=J$2),qtr&gt;$B4),Actuals!J222,I30+'Weekly IS'!J18)</f>
        <v>-22.265782598412763</v>
      </c>
      <c r="K30" s="24">
        <f ca="1">IF(OR(AND(qtr&gt;=$B4,week&gt;=K$2),qtr&gt;$B4),Actuals!K222,J30+'Weekly IS'!K18)</f>
        <v>27.008159496579317</v>
      </c>
      <c r="L30" s="24">
        <f ca="1">IF(OR(AND(qtr&gt;=$B4,week&gt;=L$2),qtr&gt;$B4),Actuals!L222,K30+'Weekly IS'!L18)</f>
        <v>76.324552987837905</v>
      </c>
      <c r="M30" s="24">
        <f ca="1">IF(OR(AND(qtr&gt;=$B4,week&gt;=M$2),qtr&gt;$B4),Actuals!M222,L30+'Weekly IS'!M18)</f>
        <v>125.68343444887358</v>
      </c>
      <c r="N30" s="24">
        <f ca="1">IF(OR(AND(qtr&gt;=$B4,week&gt;=N$2),qtr&gt;$B4),Actuals!N222,M30+'Weekly IS'!N18)</f>
        <v>175.08484048470643</v>
      </c>
      <c r="O30" s="24">
        <f ca="1">IF(OR(AND(qtr&gt;=$B4,week&gt;=O$2),qtr&gt;$B4),Actuals!O222,N30+'Weekly IS'!O18)</f>
        <v>224.52880773189327</v>
      </c>
      <c r="P30" s="24">
        <f ca="1">IF(OR(AND(qtr&gt;=$B4,week&gt;=P$2),qtr&gt;$B4),Actuals!P222,O30+'Weekly IS'!P18)</f>
        <v>274.0153728585546</v>
      </c>
      <c r="Q30" s="24">
        <f ca="1">IF(OR(AND(qtr&gt;=$B4,week&gt;=Q$2),qtr&gt;$B4),Actuals!Q222,P30+'Weekly IS'!Q18)</f>
        <v>323.54457256440196</v>
      </c>
      <c r="R30" s="24">
        <f ca="1">IF(OR(AND(qtr&gt;=$B4,week&gt;=R$2),qtr&gt;$B4),Actuals!R222,Q30+'Weekly IS'!R18)</f>
        <v>373.11644358076512</v>
      </c>
    </row>
    <row r="31" spans="2:18" ht="13.5" thickBot="1">
      <c r="B31" s="25">
        <v>1</v>
      </c>
      <c r="C31" s="33"/>
      <c r="D31" s="65" t="s">
        <v>54</v>
      </c>
      <c r="E31" s="67">
        <f>SUM(E29:E30)</f>
        <v>9272</v>
      </c>
      <c r="F31" s="67">
        <f ca="1">SUM(F29:F30)</f>
        <v>9321.0622326153843</v>
      </c>
      <c r="G31" s="67">
        <f t="shared" ref="G31:R31" ca="1" si="6">SUM(G29:G30)</f>
        <v>9370.1667342311757</v>
      </c>
      <c r="H31" s="67">
        <f t="shared" ca="1" si="6"/>
        <v>9419.3135412637439</v>
      </c>
      <c r="I31" s="67">
        <f t="shared" ca="1" si="6"/>
        <v>9468.5026901608326</v>
      </c>
      <c r="J31" s="67">
        <f t="shared" ca="1" si="6"/>
        <v>9517.7342174015866</v>
      </c>
      <c r="K31" s="67">
        <f t="shared" ca="1" si="6"/>
        <v>9567.0081594965795</v>
      </c>
      <c r="L31" s="67">
        <f t="shared" ca="1" si="6"/>
        <v>9616.3245529878386</v>
      </c>
      <c r="M31" s="67">
        <f t="shared" ca="1" si="6"/>
        <v>9665.6834344488743</v>
      </c>
      <c r="N31" s="67">
        <f t="shared" ca="1" si="6"/>
        <v>9715.0848404847056</v>
      </c>
      <c r="O31" s="67">
        <f t="shared" ca="1" si="6"/>
        <v>9764.5288077318928</v>
      </c>
      <c r="P31" s="67">
        <f t="shared" ca="1" si="6"/>
        <v>9814.0153728585537</v>
      </c>
      <c r="Q31" s="67">
        <f t="shared" ca="1" si="6"/>
        <v>9863.5445725644022</v>
      </c>
      <c r="R31" s="67">
        <f t="shared" ca="1" si="6"/>
        <v>9913.1164435807659</v>
      </c>
    </row>
    <row r="32" spans="2:18" ht="13.5" thickTop="1">
      <c r="B32" s="25">
        <v>1</v>
      </c>
      <c r="C32" s="33"/>
      <c r="D32" s="83" t="s">
        <v>206</v>
      </c>
      <c r="E32" s="68">
        <f>SUM(E26,E31)</f>
        <v>21012</v>
      </c>
      <c r="F32" s="68">
        <f ca="1">SUM(F26,F31)</f>
        <v>20733.099082027649</v>
      </c>
      <c r="G32" s="68">
        <f t="shared" ref="G32:R32" ca="1" si="7">SUM(G26,G31)</f>
        <v>20729.759270278326</v>
      </c>
      <c r="H32" s="68">
        <f t="shared" ca="1" si="7"/>
        <v>20728.07388407255</v>
      </c>
      <c r="I32" s="68">
        <f t="shared" ca="1" si="7"/>
        <v>20727.871963734233</v>
      </c>
      <c r="J32" s="68">
        <f t="shared" ca="1" si="7"/>
        <v>20729.001570528242</v>
      </c>
      <c r="K32" s="68">
        <f t="shared" ca="1" si="7"/>
        <v>20731.327644784687</v>
      </c>
      <c r="L32" s="68">
        <f t="shared" ca="1" si="7"/>
        <v>20734.730105734903</v>
      </c>
      <c r="M32" s="68">
        <f t="shared" ca="1" si="7"/>
        <v>20739.102165771368</v>
      </c>
      <c r="N32" s="68">
        <f t="shared" ca="1" si="7"/>
        <v>20744.348834924629</v>
      </c>
      <c r="O32" s="68">
        <f t="shared" ca="1" si="7"/>
        <v>20750.385594083273</v>
      </c>
      <c r="P32" s="68">
        <f t="shared" ca="1" si="7"/>
        <v>20757.137217907421</v>
      </c>
      <c r="Q32" s="68">
        <f t="shared" ca="1" si="7"/>
        <v>20764.536730537009</v>
      </c>
      <c r="R32" s="68">
        <f t="shared" ca="1" si="7"/>
        <v>20772.524479103875</v>
      </c>
    </row>
    <row r="33" spans="2:18">
      <c r="B33" s="25">
        <v>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2:18">
      <c r="B34" s="25">
        <v>1</v>
      </c>
      <c r="C34" s="33"/>
      <c r="D34" s="69" t="s">
        <v>207</v>
      </c>
      <c r="E34" s="84">
        <f>E32-E13</f>
        <v>0</v>
      </c>
      <c r="F34" s="84">
        <f ca="1">F32-F13</f>
        <v>0</v>
      </c>
      <c r="G34" s="84">
        <f t="shared" ref="G34:R34" ca="1" si="8">G32-G13</f>
        <v>0</v>
      </c>
      <c r="H34" s="84">
        <f t="shared" ca="1" si="8"/>
        <v>0</v>
      </c>
      <c r="I34" s="84">
        <f t="shared" ca="1" si="8"/>
        <v>0</v>
      </c>
      <c r="J34" s="84">
        <f t="shared" ca="1" si="8"/>
        <v>0</v>
      </c>
      <c r="K34" s="84">
        <f t="shared" ca="1" si="8"/>
        <v>0</v>
      </c>
      <c r="L34" s="84">
        <f t="shared" ca="1" si="8"/>
        <v>0</v>
      </c>
      <c r="M34" s="84">
        <f t="shared" ca="1" si="8"/>
        <v>0</v>
      </c>
      <c r="N34" s="84">
        <f t="shared" ca="1" si="8"/>
        <v>0</v>
      </c>
      <c r="O34" s="84">
        <f t="shared" ca="1" si="8"/>
        <v>0</v>
      </c>
      <c r="P34" s="84">
        <f t="shared" ca="1" si="8"/>
        <v>0</v>
      </c>
      <c r="Q34" s="84">
        <f t="shared" ca="1" si="8"/>
        <v>0</v>
      </c>
      <c r="R34" s="84">
        <f t="shared" ca="1" si="8"/>
        <v>0</v>
      </c>
    </row>
    <row r="35" spans="2:18" hidden="1">
      <c r="C35" s="33"/>
      <c r="D35" s="33"/>
      <c r="E35" s="33"/>
    </row>
    <row r="36" spans="2:18" hidden="1">
      <c r="C36" s="33"/>
      <c r="D36" s="33"/>
      <c r="E36" s="33"/>
    </row>
    <row r="37" spans="2:18" hidden="1">
      <c r="C37" s="33"/>
      <c r="D37" s="33"/>
      <c r="E37" s="33"/>
    </row>
    <row r="38" spans="2:18" hidden="1">
      <c r="C38" s="33"/>
      <c r="D38" s="33"/>
      <c r="E38" s="33"/>
    </row>
    <row r="39" spans="2:18" hidden="1">
      <c r="C39" s="33"/>
      <c r="D39" s="33"/>
      <c r="E39" s="33"/>
    </row>
    <row r="40" spans="2:18" hidden="1">
      <c r="C40" s="33"/>
      <c r="D40" s="33"/>
      <c r="E40" s="33"/>
    </row>
    <row r="41" spans="2:18" hidden="1">
      <c r="C41" s="33"/>
      <c r="D41" s="33"/>
      <c r="E41" s="33"/>
    </row>
    <row r="42" spans="2:18" hidden="1">
      <c r="C42" s="33"/>
      <c r="D42" s="33"/>
      <c r="E42" s="33"/>
    </row>
    <row r="43" spans="2:18" hidden="1">
      <c r="C43" s="33"/>
      <c r="D43" s="33"/>
      <c r="E43" s="33"/>
    </row>
    <row r="44" spans="2:18" hidden="1">
      <c r="C44" s="33"/>
      <c r="D44" s="33"/>
      <c r="E44" s="33"/>
    </row>
    <row r="45" spans="2:18" hidden="1">
      <c r="C45" s="33"/>
      <c r="D45" s="33"/>
      <c r="E45" s="33"/>
    </row>
    <row r="46" spans="2:18" hidden="1"/>
    <row r="47" spans="2:18" hidden="1"/>
    <row r="48" spans="2:18" hidden="1"/>
    <row r="49" spans="1:18" hidden="1"/>
    <row r="50" spans="1:18" hidden="1"/>
    <row r="51" spans="1:18" hidden="1"/>
    <row r="52" spans="1:18" hidden="1"/>
    <row r="53" spans="1:18" hidden="1"/>
    <row r="54" spans="1:18" hidden="1"/>
    <row r="55" spans="1:18" hidden="1"/>
    <row r="56" spans="1:18" hidden="1"/>
    <row r="57" spans="1:18" hidden="1"/>
    <row r="58" spans="1:18" hidden="1"/>
    <row r="60" spans="1:18">
      <c r="A60" s="23" t="s">
        <v>2</v>
      </c>
      <c r="F60" s="24" t="str">
        <f t="shared" ref="F60:R60" si="9">IF(OR(AND(qtr&gt;=$B61,week&gt;=F$2),qtr&gt;$B61),"Actual","Forecast")</f>
        <v>Forecast</v>
      </c>
      <c r="G60" s="24" t="str">
        <f t="shared" si="9"/>
        <v>Forecast</v>
      </c>
      <c r="H60" s="24" t="str">
        <f t="shared" si="9"/>
        <v>Forecast</v>
      </c>
      <c r="I60" s="24" t="str">
        <f t="shared" si="9"/>
        <v>Forecast</v>
      </c>
      <c r="J60" s="24" t="str">
        <f t="shared" si="9"/>
        <v>Forecast</v>
      </c>
      <c r="K60" s="24" t="str">
        <f t="shared" si="9"/>
        <v>Forecast</v>
      </c>
      <c r="L60" s="24" t="str">
        <f t="shared" si="9"/>
        <v>Forecast</v>
      </c>
      <c r="M60" s="24" t="str">
        <f t="shared" si="9"/>
        <v>Forecast</v>
      </c>
      <c r="N60" s="24" t="str">
        <f t="shared" si="9"/>
        <v>Forecast</v>
      </c>
      <c r="O60" s="24" t="str">
        <f t="shared" si="9"/>
        <v>Forecast</v>
      </c>
      <c r="P60" s="24" t="str">
        <f t="shared" si="9"/>
        <v>Forecast</v>
      </c>
      <c r="Q60" s="24" t="str">
        <f t="shared" si="9"/>
        <v>Forecast</v>
      </c>
      <c r="R60" s="24" t="str">
        <f t="shared" si="9"/>
        <v>Forecast</v>
      </c>
    </row>
    <row r="61" spans="1:18">
      <c r="B61" s="25">
        <v>2</v>
      </c>
      <c r="C61" s="23" t="s">
        <v>144</v>
      </c>
      <c r="E61" s="38"/>
    </row>
    <row r="62" spans="1:18">
      <c r="B62" s="25">
        <v>2</v>
      </c>
      <c r="C62" s="42" t="s">
        <v>145</v>
      </c>
      <c r="D62" s="33"/>
      <c r="E62" s="38"/>
    </row>
    <row r="63" spans="1:18">
      <c r="B63" s="25">
        <v>2</v>
      </c>
      <c r="C63" s="33"/>
      <c r="D63" s="33" t="s">
        <v>58</v>
      </c>
      <c r="E63" s="24">
        <f ca="1">R6</f>
        <v>0</v>
      </c>
      <c r="F63" s="24">
        <f ca="1">IF(OR(AND(qtr&gt;=$B61,week&gt;=F$2),qtr&gt;$B61),Actuals!F255,MAX('Weekly CFS'!F83,0))</f>
        <v>0</v>
      </c>
      <c r="G63" s="24">
        <f ca="1">IF(OR(AND(qtr&gt;=$B61,week&gt;=G$2),qtr&gt;$B61),Actuals!G255,MAX('Weekly CFS'!G83,0))</f>
        <v>0</v>
      </c>
      <c r="H63" s="24">
        <f ca="1">IF(OR(AND(qtr&gt;=$B61,week&gt;=H$2),qtr&gt;$B61),Actuals!H255,MAX('Weekly CFS'!H83,0))</f>
        <v>0</v>
      </c>
      <c r="I63" s="24">
        <f ca="1">IF(OR(AND(qtr&gt;=$B61,week&gt;=I$2),qtr&gt;$B61),Actuals!I255,MAX('Weekly CFS'!I83,0))</f>
        <v>0</v>
      </c>
      <c r="J63" s="24">
        <f ca="1">IF(OR(AND(qtr&gt;=$B61,week&gt;=J$2),qtr&gt;$B61),Actuals!J255,MAX('Weekly CFS'!J83,0))</f>
        <v>0</v>
      </c>
      <c r="K63" s="24">
        <f ca="1">IF(OR(AND(qtr&gt;=$B61,week&gt;=K$2),qtr&gt;$B61),Actuals!K255,MAX('Weekly CFS'!K83,0))</f>
        <v>0</v>
      </c>
      <c r="L63" s="24">
        <f ca="1">IF(OR(AND(qtr&gt;=$B61,week&gt;=L$2),qtr&gt;$B61),Actuals!L255,MAX('Weekly CFS'!L83,0))</f>
        <v>0</v>
      </c>
      <c r="M63" s="24">
        <f ca="1">IF(OR(AND(qtr&gt;=$B61,week&gt;=M$2),qtr&gt;$B61),Actuals!M255,MAX('Weekly CFS'!M83,0))</f>
        <v>0</v>
      </c>
      <c r="N63" s="24">
        <f ca="1">IF(OR(AND(qtr&gt;=$B61,week&gt;=N$2),qtr&gt;$B61),Actuals!N255,MAX('Weekly CFS'!N83,0))</f>
        <v>0</v>
      </c>
      <c r="O63" s="24">
        <f ca="1">IF(OR(AND(qtr&gt;=$B61,week&gt;=O$2),qtr&gt;$B61),Actuals!O255,MAX('Weekly CFS'!O83,0))</f>
        <v>0</v>
      </c>
      <c r="P63" s="24">
        <f ca="1">IF(OR(AND(qtr&gt;=$B61,week&gt;=P$2),qtr&gt;$B61),Actuals!P255,MAX('Weekly CFS'!P83,0))</f>
        <v>0</v>
      </c>
      <c r="Q63" s="24">
        <f ca="1">IF(OR(AND(qtr&gt;=$B61,week&gt;=Q$2),qtr&gt;$B61),Actuals!Q255,MAX('Weekly CFS'!Q83,0))</f>
        <v>0</v>
      </c>
      <c r="R63" s="24">
        <f ca="1">IF(OR(AND(qtr&gt;=$B61,week&gt;=R$2),qtr&gt;$B61),Actuals!R255,MAX('Weekly CFS'!R83,0))</f>
        <v>0</v>
      </c>
    </row>
    <row r="64" spans="1:18">
      <c r="B64" s="25">
        <v>2</v>
      </c>
      <c r="C64" s="33"/>
      <c r="D64" s="33" t="s">
        <v>59</v>
      </c>
      <c r="E64" s="24">
        <f ca="1">R7</f>
        <v>9591.6487973082767</v>
      </c>
      <c r="F64" s="24">
        <f ca="1">IF(OR(AND(qtr&gt;=$B61,week&gt;=F$2),qtr&gt;$B61),Actuals!F256,Calcs!F65)</f>
        <v>9596.5590265839073</v>
      </c>
      <c r="G64" s="24">
        <f ca="1">IF(OR(AND(qtr&gt;=$B61,week&gt;=G$2),qtr&gt;$B61),Actuals!G256,Calcs!G65)</f>
        <v>9601.6512579971604</v>
      </c>
      <c r="H64" s="24">
        <f ca="1">IF(OR(AND(qtr&gt;=$B61,week&gt;=H$2),qtr&gt;$B61),Actuals!H256,Calcs!H65)</f>
        <v>9606.9054413941503</v>
      </c>
      <c r="I64" s="24">
        <f ca="1">IF(OR(AND(qtr&gt;=$B61,week&gt;=I$2),qtr&gt;$B61),Actuals!I256,Calcs!I65)</f>
        <v>9612.3037906854679</v>
      </c>
      <c r="J64" s="24">
        <f ca="1">IF(OR(AND(qtr&gt;=$B61,week&gt;=J$2),qtr&gt;$B61),Actuals!J256,Calcs!J65)</f>
        <v>9617.8305282262318</v>
      </c>
      <c r="K64" s="24">
        <f ca="1">IF(OR(AND(qtr&gt;=$B61,week&gt;=K$2),qtr&gt;$B61),Actuals!K256,Calcs!K65)</f>
        <v>9623.4716580564473</v>
      </c>
      <c r="L64" s="24">
        <f ca="1">IF(OR(AND(qtr&gt;=$B61,week&gt;=L$2),qtr&gt;$B61),Actuals!L256,Calcs!L65)</f>
        <v>9629.2147647432685</v>
      </c>
      <c r="M64" s="24">
        <f ca="1">IF(OR(AND(qtr&gt;=$B61,week&gt;=M$2),qtr&gt;$B61),Actuals!M256,Calcs!M65)</f>
        <v>9635.0488349346106</v>
      </c>
      <c r="N64" s="24">
        <f ca="1">IF(OR(AND(qtr&gt;=$B61,week&gt;=N$2),qtr&gt;$B61),Actuals!N256,Calcs!N65)</f>
        <v>9640.9640990599382</v>
      </c>
      <c r="O64" s="24">
        <f ca="1">IF(OR(AND(qtr&gt;=$B61,week&gt;=O$2),qtr&gt;$B61),Actuals!O256,Calcs!O65)</f>
        <v>9646.9518909035469</v>
      </c>
      <c r="P64" s="24">
        <f ca="1">IF(OR(AND(qtr&gt;=$B61,week&gt;=P$2),qtr&gt;$B61),Actuals!P256,Calcs!P65)</f>
        <v>9653.0045230324686</v>
      </c>
      <c r="Q64" s="24">
        <f ca="1">IF(OR(AND(qtr&gt;=$B61,week&gt;=Q$2),qtr&gt;$B61),Actuals!Q256,Calcs!Q65)</f>
        <v>9659.1151762889822</v>
      </c>
      <c r="R64" s="24">
        <f ca="1">IF(OR(AND(qtr&gt;=$B61,week&gt;=R$2),qtr&gt;$B61),Actuals!R256,Calcs!R65)</f>
        <v>9665.2778017597539</v>
      </c>
    </row>
    <row r="65" spans="2:18">
      <c r="B65" s="25">
        <v>2</v>
      </c>
      <c r="C65" s="33"/>
      <c r="D65" s="55" t="s">
        <v>205</v>
      </c>
      <c r="E65" s="24">
        <f ca="1">R8</f>
        <v>9318.0208677374412</v>
      </c>
      <c r="F65" s="24">
        <f ca="1">IF(OR(AND(qtr&gt;=$B61,week&gt;=F$2),qtr&gt;$B61),Actuals!F257,Calcs!F71)</f>
        <v>9324.328451094063</v>
      </c>
      <c r="G65" s="24">
        <f ca="1">IF(OR(AND(qtr&gt;=$B61,week&gt;=G$2),qtr&gt;$B61),Actuals!G257,Calcs!G71)</f>
        <v>9330.6403041994199</v>
      </c>
      <c r="H65" s="24">
        <f ca="1">IF(OR(AND(qtr&gt;=$B61,week&gt;=H$2),qtr&gt;$B61),Actuals!H257,Calcs!H71)</f>
        <v>9336.9564299438007</v>
      </c>
      <c r="I65" s="24">
        <f ca="1">IF(OR(AND(qtr&gt;=$B61,week&gt;=I$2),qtr&gt;$B61),Actuals!I257,Calcs!I71)</f>
        <v>9343.2768312194548</v>
      </c>
      <c r="J65" s="24">
        <f ca="1">IF(OR(AND(qtr&gt;=$B61,week&gt;=J$2),qtr&gt;$B61),Actuals!J257,Calcs!J71)</f>
        <v>9349.6015109205873</v>
      </c>
      <c r="K65" s="24">
        <f ca="1">IF(OR(AND(qtr&gt;=$B61,week&gt;=K$2),qtr&gt;$B61),Actuals!K257,Calcs!K71)</f>
        <v>9355.930471943364</v>
      </c>
      <c r="L65" s="24">
        <f ca="1">IF(OR(AND(qtr&gt;=$B61,week&gt;=L$2),qtr&gt;$B61),Actuals!L257,Calcs!L71)</f>
        <v>9362.2637171859078</v>
      </c>
      <c r="M65" s="24">
        <f ca="1">IF(OR(AND(qtr&gt;=$B61,week&gt;=M$2),qtr&gt;$B61),Actuals!M257,Calcs!M71)</f>
        <v>9368.6012495483119</v>
      </c>
      <c r="N65" s="24">
        <f ca="1">IF(OR(AND(qtr&gt;=$B61,week&gt;=N$2),qtr&gt;$B61),Actuals!N257,Calcs!N71)</f>
        <v>9374.943071932621</v>
      </c>
      <c r="O65" s="24">
        <f ca="1">IF(OR(AND(qtr&gt;=$B61,week&gt;=O$2),qtr&gt;$B61),Actuals!O257,Calcs!O71)</f>
        <v>9381.2891872428499</v>
      </c>
      <c r="P65" s="24">
        <f ca="1">IF(OR(AND(qtr&gt;=$B61,week&gt;=P$2),qtr&gt;$B61),Actuals!P257,Calcs!P71)</f>
        <v>9387.6395983849852</v>
      </c>
      <c r="Q65" s="24">
        <f ca="1">IF(OR(AND(qtr&gt;=$B61,week&gt;=Q$2),qtr&gt;$B61),Actuals!Q257,Calcs!Q71)</f>
        <v>9393.994308266967</v>
      </c>
      <c r="R65" s="24">
        <f ca="1">IF(OR(AND(qtr&gt;=$B61,week&gt;=R$2),qtr&gt;$B61),Actuals!R257,Calcs!R71)</f>
        <v>9400.3533197987163</v>
      </c>
    </row>
    <row r="66" spans="2:18">
      <c r="B66" s="25">
        <v>2</v>
      </c>
      <c r="C66" s="33"/>
      <c r="D66" s="65" t="s">
        <v>50</v>
      </c>
      <c r="E66" s="67">
        <f t="shared" ref="E66" ca="1" si="10">SUM(E63:E65)</f>
        <v>18909.669665045716</v>
      </c>
      <c r="F66" s="67">
        <f ca="1">SUM(F63:F65)</f>
        <v>18920.88747767797</v>
      </c>
      <c r="G66" s="67">
        <f t="shared" ref="G66" ca="1" si="11">SUM(G63:G65)</f>
        <v>18932.29156219658</v>
      </c>
      <c r="H66" s="67">
        <f t="shared" ref="H66" ca="1" si="12">SUM(H63:H65)</f>
        <v>18943.861871337951</v>
      </c>
      <c r="I66" s="67">
        <f t="shared" ref="I66" ca="1" si="13">SUM(I63:I65)</f>
        <v>18955.580621904923</v>
      </c>
      <c r="J66" s="67">
        <f t="shared" ref="J66" ca="1" si="14">SUM(J63:J65)</f>
        <v>18967.432039146821</v>
      </c>
      <c r="K66" s="67">
        <f t="shared" ref="K66" ca="1" si="15">SUM(K63:K65)</f>
        <v>18979.402129999813</v>
      </c>
      <c r="L66" s="67">
        <f t="shared" ref="L66" ca="1" si="16">SUM(L63:L65)</f>
        <v>18991.478481929174</v>
      </c>
      <c r="M66" s="67">
        <f t="shared" ref="M66" ca="1" si="17">SUM(M63:M65)</f>
        <v>19003.650084482921</v>
      </c>
      <c r="N66" s="67">
        <f t="shared" ref="N66" ca="1" si="18">SUM(N63:N65)</f>
        <v>19015.907170992559</v>
      </c>
      <c r="O66" s="67">
        <f t="shared" ref="O66" ca="1" si="19">SUM(O63:O65)</f>
        <v>19028.241078146399</v>
      </c>
      <c r="P66" s="67">
        <f t="shared" ref="P66" ca="1" si="20">SUM(P63:P65)</f>
        <v>19040.644121417456</v>
      </c>
      <c r="Q66" s="67">
        <f t="shared" ref="Q66" ca="1" si="21">SUM(Q63:Q65)</f>
        <v>19053.109484555949</v>
      </c>
      <c r="R66" s="67">
        <f t="shared" ref="R66" ca="1" si="22">SUM(R63:R65)</f>
        <v>19065.631121558472</v>
      </c>
    </row>
    <row r="67" spans="2:18">
      <c r="B67" s="25">
        <v>2</v>
      </c>
      <c r="C67" s="33"/>
      <c r="D67" s="33"/>
      <c r="E67" s="33"/>
    </row>
    <row r="68" spans="2:18">
      <c r="B68" s="25">
        <v>2</v>
      </c>
      <c r="C68" s="42" t="s">
        <v>146</v>
      </c>
      <c r="D68" s="33"/>
      <c r="E68" s="33"/>
    </row>
    <row r="69" spans="2:18" ht="13.5" thickBot="1">
      <c r="B69" s="25">
        <v>2</v>
      </c>
      <c r="C69" s="33"/>
      <c r="D69" s="33" t="s">
        <v>165</v>
      </c>
      <c r="E69" s="33">
        <f ca="1">R12</f>
        <v>1862.8548140581588</v>
      </c>
      <c r="F69" s="24">
        <f ca="1">IF(OR(AND(qtr&gt;=$B61,week&gt;=F$2),qtr&gt;$B61),Actuals!F261,Calcs!F94)</f>
        <v>1858.2328673558247</v>
      </c>
      <c r="G69" s="24">
        <f ca="1">IF(OR(AND(qtr&gt;=$B61,week&gt;=G$2),qtr&gt;$B61),Actuals!G261,Calcs!G94)</f>
        <v>1853.7254510734062</v>
      </c>
      <c r="H69" s="24">
        <f ca="1">IF(OR(AND(qtr&gt;=$B61,week&gt;=H$2),qtr&gt;$B61),Actuals!H261,Calcs!H94)</f>
        <v>1849.3302895567413</v>
      </c>
      <c r="I69" s="24">
        <f ca="1">IF(OR(AND(qtr&gt;=$B61,week&gt;=I$2),qtr&gt;$B61),Actuals!I261,Calcs!I94)</f>
        <v>1845.0451526748743</v>
      </c>
      <c r="J69" s="24">
        <f ca="1">IF(OR(AND(qtr&gt;=$B61,week&gt;=J$2),qtr&gt;$B61),Actuals!J261,Calcs!J94)</f>
        <v>1840.8678549095987</v>
      </c>
      <c r="K69" s="24">
        <f ca="1">IF(OR(AND(qtr&gt;=$B61,week&gt;=K$2),qtr&gt;$B61),Actuals!K261,Calcs!K94)</f>
        <v>1836.7962544632085</v>
      </c>
      <c r="L69" s="24">
        <f ca="1">IF(OR(AND(qtr&gt;=$B61,week&gt;=L$2),qtr&gt;$B61),Actuals!L261,Calcs!L94)</f>
        <v>1832.8282523840951</v>
      </c>
      <c r="M69" s="24">
        <f ca="1">IF(OR(AND(qtr&gt;=$B61,week&gt;=M$2),qtr&gt;$B61),Actuals!M261,Calcs!M94)</f>
        <v>1828.9617917098324</v>
      </c>
      <c r="N69" s="24">
        <f ca="1">IF(OR(AND(qtr&gt;=$B61,week&gt;=N$2),qtr&gt;$B61),Actuals!N261,Calcs!N94)</f>
        <v>1825.1948566274</v>
      </c>
      <c r="O69" s="24">
        <f ca="1">IF(OR(AND(qtr&gt;=$B61,week&gt;=O$2),qtr&gt;$B61),Actuals!O261,Calcs!O94)</f>
        <v>1821.525471650202</v>
      </c>
      <c r="P69" s="24">
        <f ca="1">IF(OR(AND(qtr&gt;=$B61,week&gt;=P$2),qtr&gt;$B61),Actuals!P261,Calcs!P94)</f>
        <v>1817.9517008115454</v>
      </c>
      <c r="Q69" s="24">
        <f ca="1">IF(OR(AND(qtr&gt;=$B61,week&gt;=Q$2),qtr&gt;$B61),Actuals!Q261,Calcs!Q94)</f>
        <v>1814.4716468742488</v>
      </c>
      <c r="R69" s="24">
        <f ca="1">IF(OR(AND(qtr&gt;=$B61,week&gt;=R$2),qtr&gt;$B61),Actuals!R261,Calcs!R94)</f>
        <v>1811.0834505560595</v>
      </c>
    </row>
    <row r="70" spans="2:18" ht="13.5" thickTop="1">
      <c r="B70" s="25">
        <v>2</v>
      </c>
      <c r="C70" s="33"/>
      <c r="D70" s="83" t="s">
        <v>51</v>
      </c>
      <c r="E70" s="68">
        <f t="shared" ref="E70" ca="1" si="23">SUM(E66,E69)</f>
        <v>20772.524479103875</v>
      </c>
      <c r="F70" s="68">
        <f ca="1">SUM(F66,F69)</f>
        <v>20779.120345033796</v>
      </c>
      <c r="G70" s="68">
        <f t="shared" ref="G70" ca="1" si="24">SUM(G66,G69)</f>
        <v>20786.017013269986</v>
      </c>
      <c r="H70" s="68">
        <f t="shared" ref="H70" ca="1" si="25">SUM(H66,H69)</f>
        <v>20793.192160894694</v>
      </c>
      <c r="I70" s="68">
        <f t="shared" ref="I70" ca="1" si="26">SUM(I66,I69)</f>
        <v>20800.625774579796</v>
      </c>
      <c r="J70" s="68">
        <f t="shared" ref="J70" ca="1" si="27">SUM(J66,J69)</f>
        <v>20808.299894056421</v>
      </c>
      <c r="K70" s="68">
        <f t="shared" ref="K70" ca="1" si="28">SUM(K66,K69)</f>
        <v>20816.198384463023</v>
      </c>
      <c r="L70" s="68">
        <f t="shared" ref="L70" ca="1" si="29">SUM(L66,L69)</f>
        <v>20824.306734313268</v>
      </c>
      <c r="M70" s="68">
        <f t="shared" ref="M70" ca="1" si="30">SUM(M66,M69)</f>
        <v>20832.611876192754</v>
      </c>
      <c r="N70" s="68">
        <f t="shared" ref="N70" ca="1" si="31">SUM(N66,N69)</f>
        <v>20841.10202761996</v>
      </c>
      <c r="O70" s="68">
        <f t="shared" ref="O70" ca="1" si="32">SUM(O66,O69)</f>
        <v>20849.766549796601</v>
      </c>
      <c r="P70" s="68">
        <f t="shared" ref="P70" ca="1" si="33">SUM(P66,P69)</f>
        <v>20858.595822228999</v>
      </c>
      <c r="Q70" s="68">
        <f t="shared" ref="Q70" ca="1" si="34">SUM(Q66,Q69)</f>
        <v>20867.581131430197</v>
      </c>
      <c r="R70" s="68">
        <f t="shared" ref="R70" ca="1" si="35">SUM(R66,R69)</f>
        <v>20876.714572114532</v>
      </c>
    </row>
    <row r="71" spans="2:18">
      <c r="B71" s="25">
        <v>2</v>
      </c>
      <c r="C71" s="33"/>
      <c r="D71" s="33"/>
      <c r="E71" s="33"/>
    </row>
    <row r="72" spans="2:18">
      <c r="B72" s="25">
        <v>2</v>
      </c>
      <c r="C72" s="40" t="s">
        <v>147</v>
      </c>
      <c r="D72" s="33"/>
      <c r="E72" s="33"/>
    </row>
    <row r="73" spans="2:18">
      <c r="B73" s="25">
        <v>2</v>
      </c>
      <c r="C73" s="42" t="s">
        <v>148</v>
      </c>
      <c r="D73" s="33"/>
      <c r="E73" s="33"/>
    </row>
    <row r="74" spans="2:18">
      <c r="B74" s="25">
        <v>2</v>
      </c>
      <c r="C74" s="33"/>
      <c r="D74" s="33" t="s">
        <v>16</v>
      </c>
      <c r="E74" s="24">
        <f ca="1">R17</f>
        <v>3286.3056492914825</v>
      </c>
      <c r="F74" s="24">
        <f ca="1">IF(OR(AND(qtr&gt;=$B61,week&gt;=F$2),qtr&gt;$B61),Actuals!F266,-MIN('Weekly CFS'!F83,0))</f>
        <v>2780.8878523886337</v>
      </c>
      <c r="G74" s="24">
        <f ca="1">IF(OR(AND(qtr&gt;=$B61,week&gt;=G$2),qtr&gt;$B61),Actuals!G266,-MIN('Weekly CFS'!G83,0))</f>
        <v>3610.1476746690068</v>
      </c>
      <c r="H74" s="24">
        <f ca="1">IF(OR(AND(qtr&gt;=$B61,week&gt;=H$2),qtr&gt;$B61),Actuals!H266,-MIN('Weekly CFS'!H83,0))</f>
        <v>3084.1406742159343</v>
      </c>
      <c r="I74" s="24">
        <f ca="1">IF(OR(AND(qtr&gt;=$B61,week&gt;=I$2),qtr&gt;$B61),Actuals!I266,-MIN('Weekly CFS'!I83,0))</f>
        <v>3628.2478577243392</v>
      </c>
      <c r="J74" s="24">
        <f ca="1">IF(OR(AND(qtr&gt;=$B61,week&gt;=J$2),qtr&gt;$B61),Actuals!J266,-MIN('Weekly CFS'!J83,0))</f>
        <v>3085.0517091952815</v>
      </c>
      <c r="K74" s="24">
        <f ca="1">IF(OR(AND(qtr&gt;=$B61,week&gt;=K$2),qtr&gt;$B61),Actuals!K266,-MIN('Weekly CFS'!K83,0))</f>
        <v>3615.0196569225272</v>
      </c>
      <c r="L74" s="24">
        <f ca="1">IF(OR(AND(qtr&gt;=$B61,week&gt;=L$2),qtr&gt;$B61),Actuals!L266,-MIN('Weekly CFS'!L83,0))</f>
        <v>3057.4531749772568</v>
      </c>
      <c r="M74" s="24">
        <f ca="1">IF(OR(AND(qtr&gt;=$B61,week&gt;=M$2),qtr&gt;$B61),Actuals!M266,-MIN('Weekly CFS'!M83,0))</f>
        <v>3575.8460088120951</v>
      </c>
      <c r="N74" s="24">
        <f ca="1">IF(OR(AND(qtr&gt;=$B61,week&gt;=N$2),qtr&gt;$B61),Actuals!N266,-MIN('Weekly CFS'!N83,0))</f>
        <v>3006.2458226628705</v>
      </c>
      <c r="O74" s="24">
        <f ca="1">IF(OR(AND(qtr&gt;=$B61,week&gt;=O$2),qtr&gt;$B61),Actuals!O266,-MIN('Weekly CFS'!O83,0))</f>
        <v>3515.1886716118997</v>
      </c>
      <c r="P74" s="24">
        <f ca="1">IF(OR(AND(qtr&gt;=$B61,week&gt;=P$2),qtr&gt;$B61),Actuals!P266,-MIN('Weekly CFS'!P83,0))</f>
        <v>2935.4914321632004</v>
      </c>
      <c r="Q74" s="24">
        <f ca="1">IF(OR(AND(qtr&gt;=$B61,week&gt;=Q$2),qtr&gt;$B61),Actuals!Q266,-MIN('Weekly CFS'!Q83,0))</f>
        <v>3436.7453133181516</v>
      </c>
      <c r="R74" s="24">
        <f ca="1">IF(OR(AND(qtr&gt;=$B61,week&gt;=R$2),qtr&gt;$B61),Actuals!R266,-MIN('Weekly CFS'!R83,0))</f>
        <v>2848.5559117463963</v>
      </c>
    </row>
    <row r="75" spans="2:18">
      <c r="B75" s="25">
        <v>2</v>
      </c>
      <c r="C75" s="33"/>
      <c r="D75" s="33" t="s">
        <v>65</v>
      </c>
      <c r="E75" s="33">
        <f ca="1">R18</f>
        <v>6071.4658851265549</v>
      </c>
      <c r="F75" s="24">
        <f ca="1">IF(OR(AND(qtr&gt;=$B61,week&gt;=F$2),qtr&gt;$B61),Actuals!F267,Calcs!F76)</f>
        <v>5957.4962435617381</v>
      </c>
      <c r="G75" s="24">
        <f ca="1">IF(OR(AND(qtr&gt;=$B61,week&gt;=G$2),qtr&gt;$B61),Actuals!G267,Calcs!G76)</f>
        <v>5854.1345809727218</v>
      </c>
      <c r="H75" s="24">
        <f ca="1">IF(OR(AND(qtr&gt;=$B61,week&gt;=H$2),qtr&gt;$B61),Actuals!H267,Calcs!H76)</f>
        <v>5760.4273915456961</v>
      </c>
      <c r="I75" s="24">
        <f ca="1">IF(OR(AND(qtr&gt;=$B61,week&gt;=I$2),qtr&gt;$B61),Actuals!I267,Calcs!I76)</f>
        <v>5675.5067747785706</v>
      </c>
      <c r="J75" s="24">
        <f ca="1">IF(OR(AND(qtr&gt;=$B61,week&gt;=J$2),qtr&gt;$B61),Actuals!J267,Calcs!J76)</f>
        <v>5598.582752270233</v>
      </c>
      <c r="K75" s="24">
        <f ca="1">IF(OR(AND(qtr&gt;=$B61,week&gt;=K$2),qtr&gt;$B61),Actuals!K267,Calcs!K76)</f>
        <v>5528.9362740424067</v>
      </c>
      <c r="L75" s="24">
        <f ca="1">IF(OR(AND(qtr&gt;=$B61,week&gt;=L$2),qtr&gt;$B61),Actuals!L267,Calcs!L76)</f>
        <v>5465.9128525126462</v>
      </c>
      <c r="M75" s="24">
        <f ca="1">IF(OR(AND(qtr&gt;=$B61,week&gt;=M$2),qtr&gt;$B61),Actuals!M267,Calcs!M76)</f>
        <v>5408.9167677905916</v>
      </c>
      <c r="N75" s="24">
        <f ca="1">IF(OR(AND(qtr&gt;=$B61,week&gt;=N$2),qtr&gt;$B61),Actuals!N267,Calcs!N76)</f>
        <v>5357.4057930245608</v>
      </c>
      <c r="O75" s="24">
        <f ca="1">IF(OR(AND(qtr&gt;=$B61,week&gt;=O$2),qtr&gt;$B61),Actuals!O267,Calcs!O76)</f>
        <v>5310.8863931271053</v>
      </c>
      <c r="P75" s="24">
        <f ca="1">IF(OR(AND(qtr&gt;=$B61,week&gt;=P$2),qtr&gt;$B61),Actuals!P267,Calcs!P76)</f>
        <v>5268.9093543964937</v>
      </c>
      <c r="Q75" s="24">
        <f ca="1">IF(OR(AND(qtr&gt;=$B61,week&gt;=Q$2),qtr&gt;$B61),Actuals!Q267,Calcs!Q76)</f>
        <v>5231.0658063637384</v>
      </c>
      <c r="R75" s="24">
        <f ca="1">IF(OR(AND(qtr&gt;=$B61,week&gt;=R$2),qtr&gt;$B61),Actuals!R267,Calcs!R76)</f>
        <v>5196.983600665244</v>
      </c>
    </row>
    <row r="76" spans="2:18">
      <c r="B76" s="25">
        <v>2</v>
      </c>
      <c r="C76" s="33"/>
      <c r="D76" s="33" t="s">
        <v>72</v>
      </c>
      <c r="E76" s="33">
        <f ca="1">R19</f>
        <v>577.69734660102472</v>
      </c>
      <c r="F76" s="24">
        <f ca="1">IF(OR(AND(qtr&gt;=$B61,week&gt;=F$2),qtr&gt;$B61),Actuals!F268,Calcs!F82)</f>
        <v>1116.6535854550648</v>
      </c>
      <c r="G76" s="24">
        <f ca="1">IF(OR(AND(qtr&gt;=$B61,week&gt;=G$2),qtr&gt;$B61),Actuals!G268,Calcs!G82)</f>
        <v>539.35048555014691</v>
      </c>
      <c r="H76" s="24">
        <f ca="1">IF(OR(AND(qtr&gt;=$B61,week&gt;=H$2),qtr&gt;$B61),Actuals!H268,Calcs!H82)</f>
        <v>1079.0948963754754</v>
      </c>
      <c r="I76" s="24">
        <f ca="1">IF(OR(AND(qtr&gt;=$B61,week&gt;=I$2),qtr&gt;$B61),Actuals!I268,Calcs!I82)</f>
        <v>540.13802622792014</v>
      </c>
      <c r="J76" s="24">
        <f ca="1">IF(OR(AND(qtr&gt;=$B61,week&gt;=J$2),qtr&gt;$B61),Actuals!J268,Calcs!J82)</f>
        <v>1080.6693693066763</v>
      </c>
      <c r="K76" s="24">
        <f ca="1">IF(OR(AND(qtr&gt;=$B61,week&gt;=K$2),qtr&gt;$B61),Actuals!K268,Calcs!K82)</f>
        <v>540.92437247572161</v>
      </c>
      <c r="L76" s="24">
        <f ca="1">IF(OR(AND(qtr&gt;=$B61,week&gt;=L$2),qtr&gt;$B61),Actuals!L268,Calcs!L82)</f>
        <v>1082.241497773937</v>
      </c>
      <c r="M76" s="24">
        <f ca="1">IF(OR(AND(qtr&gt;=$B61,week&gt;=M$2),qtr&gt;$B61),Actuals!M268,Calcs!M82)</f>
        <v>541.70961221152015</v>
      </c>
      <c r="N76" s="24">
        <f ca="1">IF(OR(AND(qtr&gt;=$B61,week&gt;=N$2),qtr&gt;$B61),Actuals!N268,Calcs!N82)</f>
        <v>1083.8114558826092</v>
      </c>
      <c r="O76" s="24">
        <f ca="1">IF(OR(AND(qtr&gt;=$B61,week&gt;=O$2),qtr&gt;$B61),Actuals!O268,Calcs!O82)</f>
        <v>542.49382992674259</v>
      </c>
      <c r="P76" s="24">
        <f ca="1">IF(OR(AND(qtr&gt;=$B61,week&gt;=P$2),qtr&gt;$B61),Actuals!P268,Calcs!P82)</f>
        <v>1085.3794109535288</v>
      </c>
      <c r="Q76" s="24">
        <f ca="1">IF(OR(AND(qtr&gt;=$B61,week&gt;=Q$2),qtr&gt;$B61),Actuals!Q268,Calcs!Q82)</f>
        <v>543.27710682203997</v>
      </c>
      <c r="R76" s="24">
        <f ca="1">IF(OR(AND(qtr&gt;=$B61,week&gt;=R$2),qtr&gt;$B61),Actuals!R268,Calcs!R82)</f>
        <v>1086.9455237918332</v>
      </c>
    </row>
    <row r="77" spans="2:18">
      <c r="B77" s="25">
        <v>2</v>
      </c>
      <c r="C77" s="33"/>
      <c r="D77" s="33" t="s">
        <v>84</v>
      </c>
      <c r="E77" s="33">
        <f ca="1">R20</f>
        <v>219.93915450404728</v>
      </c>
      <c r="F77" s="24">
        <f ca="1">IF(OR(AND(qtr&gt;=$B61,week&gt;=F$2),qtr&gt;$B61),Actuals!F269,Calcs!F88)</f>
        <v>240.82565023449797</v>
      </c>
      <c r="G77" s="24">
        <f ca="1">IF(OR(AND(qtr&gt;=$B61,week&gt;=G$2),qtr&gt;$B61),Actuals!G269,Calcs!G88)</f>
        <v>32.941916793131583</v>
      </c>
      <c r="H77" s="24">
        <f ca="1">IF(OR(AND(qtr&gt;=$B61,week&gt;=H$2),qtr&gt;$B61),Actuals!H269,Calcs!H88)</f>
        <v>53.856699196205675</v>
      </c>
      <c r="I77" s="24">
        <f ca="1">IF(OR(AND(qtr&gt;=$B61,week&gt;=I$2),qtr&gt;$B61),Actuals!I269,Calcs!I88)</f>
        <v>74.785639298137255</v>
      </c>
      <c r="J77" s="24">
        <f ca="1">IF(OR(AND(qtr&gt;=$B61,week&gt;=J$2),qtr&gt;$B61),Actuals!J269,Calcs!J88)</f>
        <v>95.72874668259935</v>
      </c>
      <c r="K77" s="24">
        <f ca="1">IF(OR(AND(qtr&gt;=$B61,week&gt;=K$2),qtr&gt;$B61),Actuals!K269,Calcs!K88)</f>
        <v>116.68603093975247</v>
      </c>
      <c r="L77" s="24">
        <f ca="1">IF(OR(AND(qtr&gt;=$B61,week&gt;=L$2),qtr&gt;$B61),Actuals!L269,Calcs!L88)</f>
        <v>137.65750166624889</v>
      </c>
      <c r="M77" s="24">
        <f ca="1">IF(OR(AND(qtr&gt;=$B61,week&gt;=M$2),qtr&gt;$B61),Actuals!M269,Calcs!M88)</f>
        <v>158.6431684652371</v>
      </c>
      <c r="N77" s="24">
        <f ca="1">IF(OR(AND(qtr&gt;=$B61,week&gt;=N$2),qtr&gt;$B61),Actuals!N269,Calcs!N88)</f>
        <v>179.64304094636614</v>
      </c>
      <c r="O77" s="24">
        <f ca="1">IF(OR(AND(qtr&gt;=$B61,week&gt;=O$2),qtr&gt;$B61),Actuals!O269,Calcs!O88)</f>
        <v>200.65712872579013</v>
      </c>
      <c r="P77" s="24">
        <f ca="1">IF(OR(AND(qtr&gt;=$B61,week&gt;=P$2),qtr&gt;$B61),Actuals!P269,Calcs!P88)</f>
        <v>221.68544142617247</v>
      </c>
      <c r="Q77" s="24">
        <f ca="1">IF(OR(AND(qtr&gt;=$B61,week&gt;=Q$2),qtr&gt;$B61),Actuals!Q269,Calcs!Q88)</f>
        <v>242.72798867669047</v>
      </c>
      <c r="R77" s="24">
        <f ca="1">IF(OR(AND(qtr&gt;=$B61,week&gt;=R$2),qtr&gt;$B61),Actuals!R269,Calcs!R88)</f>
        <v>263.78478011303957</v>
      </c>
    </row>
    <row r="78" spans="2:18">
      <c r="B78" s="25">
        <v>2</v>
      </c>
      <c r="C78" s="33"/>
      <c r="D78" s="65" t="s">
        <v>52</v>
      </c>
      <c r="E78" s="67">
        <f t="shared" ref="E78" ca="1" si="36">SUM(E74:E77)</f>
        <v>10155.408035523109</v>
      </c>
      <c r="F78" s="67">
        <f ca="1">SUM(F74:F77)</f>
        <v>10095.863331639934</v>
      </c>
      <c r="G78" s="67">
        <f t="shared" ref="G78" ca="1" si="37">SUM(G74:G77)</f>
        <v>10036.574657985007</v>
      </c>
      <c r="H78" s="67">
        <f t="shared" ref="H78" ca="1" si="38">SUM(H74:H77)</f>
        <v>9977.5196613333119</v>
      </c>
      <c r="I78" s="67">
        <f t="shared" ref="I78" ca="1" si="39">SUM(I74:I77)</f>
        <v>9918.6782980289681</v>
      </c>
      <c r="J78" s="67">
        <f t="shared" ref="J78" ca="1" si="40">SUM(J74:J77)</f>
        <v>9860.032577454791</v>
      </c>
      <c r="K78" s="67">
        <f t="shared" ref="K78" ca="1" si="41">SUM(K74:K77)</f>
        <v>9801.5663343804081</v>
      </c>
      <c r="L78" s="67">
        <f t="shared" ref="L78" ca="1" si="42">SUM(L74:L77)</f>
        <v>9743.2650269300884</v>
      </c>
      <c r="M78" s="67">
        <f t="shared" ref="M78" ca="1" si="43">SUM(M74:M77)</f>
        <v>9685.1155572794451</v>
      </c>
      <c r="N78" s="67">
        <f t="shared" ref="N78" ca="1" si="44">SUM(N74:N77)</f>
        <v>9627.1061125164069</v>
      </c>
      <c r="O78" s="67">
        <f t="shared" ref="O78" ca="1" si="45">SUM(O74:O77)</f>
        <v>9569.2260233915385</v>
      </c>
      <c r="P78" s="67">
        <f t="shared" ref="P78" ca="1" si="46">SUM(P74:P77)</f>
        <v>9511.4656389393949</v>
      </c>
      <c r="Q78" s="67">
        <f t="shared" ref="Q78" ca="1" si="47">SUM(Q74:Q77)</f>
        <v>9453.8162151806191</v>
      </c>
      <c r="R78" s="67">
        <f t="shared" ref="R78" ca="1" si="48">SUM(R74:R77)</f>
        <v>9396.2698163165132</v>
      </c>
    </row>
    <row r="79" spans="2:18">
      <c r="B79" s="25">
        <v>2</v>
      </c>
      <c r="C79" s="33"/>
      <c r="D79" s="33"/>
      <c r="E79" s="33"/>
    </row>
    <row r="80" spans="2:18">
      <c r="B80" s="25">
        <v>2</v>
      </c>
      <c r="C80" s="42" t="s">
        <v>149</v>
      </c>
      <c r="D80" s="33"/>
      <c r="E80" s="33"/>
    </row>
    <row r="81" spans="2:18">
      <c r="B81" s="25">
        <v>2</v>
      </c>
      <c r="C81" s="42"/>
      <c r="D81" s="55" t="s">
        <v>18</v>
      </c>
      <c r="E81" s="33">
        <f>R24</f>
        <v>200</v>
      </c>
      <c r="F81" s="24">
        <f>IF(OR(AND(qtr&gt;=$B61,week&gt;=F$2),qtr&gt;$B61),Actuals!F273,Debt!F86)</f>
        <v>200</v>
      </c>
      <c r="G81" s="24">
        <f>IF(OR(AND(qtr&gt;=$B61,week&gt;=G$2),qtr&gt;$B61),Actuals!G273,Debt!G86)</f>
        <v>200</v>
      </c>
      <c r="H81" s="24">
        <f>IF(OR(AND(qtr&gt;=$B61,week&gt;=H$2),qtr&gt;$B61),Actuals!H273,Debt!H86)</f>
        <v>200</v>
      </c>
      <c r="I81" s="24">
        <f>IF(OR(AND(qtr&gt;=$B61,week&gt;=I$2),qtr&gt;$B61),Actuals!I273,Debt!I86)</f>
        <v>200</v>
      </c>
      <c r="J81" s="24">
        <f>IF(OR(AND(qtr&gt;=$B61,week&gt;=J$2),qtr&gt;$B61),Actuals!J273,Debt!J86)</f>
        <v>200</v>
      </c>
      <c r="K81" s="24">
        <f>IF(OR(AND(qtr&gt;=$B61,week&gt;=K$2),qtr&gt;$B61),Actuals!K273,Debt!K86)</f>
        <v>200</v>
      </c>
      <c r="L81" s="24">
        <f>IF(OR(AND(qtr&gt;=$B61,week&gt;=L$2),qtr&gt;$B61),Actuals!L273,Debt!L86)</f>
        <v>200</v>
      </c>
      <c r="M81" s="24">
        <f>IF(OR(AND(qtr&gt;=$B61,week&gt;=M$2),qtr&gt;$B61),Actuals!M273,Debt!M86)</f>
        <v>200</v>
      </c>
      <c r="N81" s="24">
        <f>IF(OR(AND(qtr&gt;=$B61,week&gt;=N$2),qtr&gt;$B61),Actuals!N273,Debt!N86)</f>
        <v>200</v>
      </c>
      <c r="O81" s="24">
        <f>IF(OR(AND(qtr&gt;=$B61,week&gt;=O$2),qtr&gt;$B61),Actuals!O273,Debt!O86)</f>
        <v>200</v>
      </c>
      <c r="P81" s="24">
        <f>IF(OR(AND(qtr&gt;=$B61,week&gt;=P$2),qtr&gt;$B61),Actuals!P273,Debt!P86)</f>
        <v>200</v>
      </c>
      <c r="Q81" s="24">
        <f>IF(OR(AND(qtr&gt;=$B61,week&gt;=Q$2),qtr&gt;$B61),Actuals!Q273,Debt!Q86)</f>
        <v>200</v>
      </c>
      <c r="R81" s="24">
        <f>IF(OR(AND(qtr&gt;=$B61,week&gt;=R$2),qtr&gt;$B61),Actuals!R273,Debt!R86)</f>
        <v>200</v>
      </c>
    </row>
    <row r="82" spans="2:18">
      <c r="B82" s="25">
        <v>2</v>
      </c>
      <c r="C82" s="33"/>
      <c r="D82" s="33" t="s">
        <v>17</v>
      </c>
      <c r="E82" s="33">
        <f>R25</f>
        <v>504</v>
      </c>
      <c r="F82" s="24">
        <f>IF(OR(AND(qtr&gt;=$B61,week&gt;=F$2),qtr&gt;$B61),Actuals!F274,Debt!F87)</f>
        <v>504</v>
      </c>
      <c r="G82" s="24">
        <f>IF(OR(AND(qtr&gt;=$B61,week&gt;=G$2),qtr&gt;$B61),Actuals!G274,Debt!G87)</f>
        <v>504</v>
      </c>
      <c r="H82" s="24">
        <f>IF(OR(AND(qtr&gt;=$B61,week&gt;=H$2),qtr&gt;$B61),Actuals!H274,Debt!H87)</f>
        <v>504</v>
      </c>
      <c r="I82" s="24">
        <f>IF(OR(AND(qtr&gt;=$B61,week&gt;=I$2),qtr&gt;$B61),Actuals!I274,Debt!I87)</f>
        <v>504</v>
      </c>
      <c r="J82" s="24">
        <f>IF(OR(AND(qtr&gt;=$B61,week&gt;=J$2),qtr&gt;$B61),Actuals!J274,Debt!J87)</f>
        <v>504</v>
      </c>
      <c r="K82" s="24">
        <f>IF(OR(AND(qtr&gt;=$B61,week&gt;=K$2),qtr&gt;$B61),Actuals!K274,Debt!K87)</f>
        <v>504</v>
      </c>
      <c r="L82" s="24">
        <f>IF(OR(AND(qtr&gt;=$B61,week&gt;=L$2),qtr&gt;$B61),Actuals!L274,Debt!L87)</f>
        <v>504</v>
      </c>
      <c r="M82" s="24">
        <f>IF(OR(AND(qtr&gt;=$B61,week&gt;=M$2),qtr&gt;$B61),Actuals!M274,Debt!M87)</f>
        <v>504</v>
      </c>
      <c r="N82" s="24">
        <f>IF(OR(AND(qtr&gt;=$B61,week&gt;=N$2),qtr&gt;$B61),Actuals!N274,Debt!N87)</f>
        <v>504</v>
      </c>
      <c r="O82" s="24">
        <f>IF(OR(AND(qtr&gt;=$B61,week&gt;=O$2),qtr&gt;$B61),Actuals!O274,Debt!O87)</f>
        <v>504</v>
      </c>
      <c r="P82" s="24">
        <f>IF(OR(AND(qtr&gt;=$B61,week&gt;=P$2),qtr&gt;$B61),Actuals!P274,Debt!P87)</f>
        <v>504</v>
      </c>
      <c r="Q82" s="24">
        <f>IF(OR(AND(qtr&gt;=$B61,week&gt;=Q$2),qtr&gt;$B61),Actuals!Q274,Debt!Q87)</f>
        <v>504</v>
      </c>
      <c r="R82" s="24">
        <f>IF(OR(AND(qtr&gt;=$B61,week&gt;=R$2),qtr&gt;$B61),Actuals!R274,Debt!R87)</f>
        <v>504</v>
      </c>
    </row>
    <row r="83" spans="2:18">
      <c r="B83" s="25">
        <v>2</v>
      </c>
      <c r="C83" s="33"/>
      <c r="D83" s="65" t="s">
        <v>53</v>
      </c>
      <c r="E83" s="67">
        <f t="shared" ref="E83" ca="1" si="49">SUM(E78,E81:E82)</f>
        <v>10859.408035523109</v>
      </c>
      <c r="F83" s="67">
        <f ca="1">SUM(F78,F81:F82)</f>
        <v>10799.863331639934</v>
      </c>
      <c r="G83" s="67">
        <f t="shared" ref="G83" ca="1" si="50">SUM(G78,G81:G82)</f>
        <v>10740.574657985007</v>
      </c>
      <c r="H83" s="67">
        <f t="shared" ref="H83" ca="1" si="51">SUM(H78,H81:H82)</f>
        <v>10681.519661333312</v>
      </c>
      <c r="I83" s="67">
        <f t="shared" ref="I83" ca="1" si="52">SUM(I78,I81:I82)</f>
        <v>10622.678298028968</v>
      </c>
      <c r="J83" s="67">
        <f t="shared" ref="J83" ca="1" si="53">SUM(J78,J81:J82)</f>
        <v>10564.032577454791</v>
      </c>
      <c r="K83" s="67">
        <f t="shared" ref="K83" ca="1" si="54">SUM(K78,K81:K82)</f>
        <v>10505.566334380408</v>
      </c>
      <c r="L83" s="67">
        <f t="shared" ref="L83" ca="1" si="55">SUM(L78,L81:L82)</f>
        <v>10447.265026930088</v>
      </c>
      <c r="M83" s="67">
        <f t="shared" ref="M83" ca="1" si="56">SUM(M78,M81:M82)</f>
        <v>10389.115557279445</v>
      </c>
      <c r="N83" s="67">
        <f t="shared" ref="N83" ca="1" si="57">SUM(N78,N81:N82)</f>
        <v>10331.106112516407</v>
      </c>
      <c r="O83" s="67">
        <f t="shared" ref="O83" ca="1" si="58">SUM(O78,O81:O82)</f>
        <v>10273.226023391539</v>
      </c>
      <c r="P83" s="67">
        <f t="shared" ref="P83" ca="1" si="59">SUM(P78,P81:P82)</f>
        <v>10215.465638939395</v>
      </c>
      <c r="Q83" s="67">
        <f t="shared" ref="Q83" ca="1" si="60">SUM(Q78,Q81:Q82)</f>
        <v>10157.816215180619</v>
      </c>
      <c r="R83" s="67">
        <f t="shared" ref="R83" ca="1" si="61">SUM(R78,R81:R82)</f>
        <v>10100.269816316513</v>
      </c>
    </row>
    <row r="84" spans="2:18">
      <c r="B84" s="25">
        <v>2</v>
      </c>
      <c r="C84" s="33"/>
      <c r="D84" s="33"/>
      <c r="E84" s="33"/>
    </row>
    <row r="85" spans="2:18">
      <c r="B85" s="25">
        <v>2</v>
      </c>
      <c r="C85" s="40" t="s">
        <v>151</v>
      </c>
      <c r="D85" s="33"/>
      <c r="E85" s="33"/>
    </row>
    <row r="86" spans="2:18">
      <c r="B86" s="25">
        <v>2</v>
      </c>
      <c r="C86" s="33"/>
      <c r="D86" s="33" t="s">
        <v>48</v>
      </c>
      <c r="E86" s="33">
        <f>R29</f>
        <v>9540</v>
      </c>
      <c r="F86" s="24">
        <f>IF(OR(AND(qtr&gt;=$B61,week&gt;=F$2),qtr&gt;$B61),Actuals!F278,E86)</f>
        <v>9540</v>
      </c>
      <c r="G86" s="24">
        <f>IF(OR(AND(qtr&gt;=$B61,week&gt;=G$2),qtr&gt;$B61),Actuals!G278,F86)</f>
        <v>9540</v>
      </c>
      <c r="H86" s="24">
        <f>IF(OR(AND(qtr&gt;=$B61,week&gt;=H$2),qtr&gt;$B61),Actuals!H278,G86)</f>
        <v>9540</v>
      </c>
      <c r="I86" s="24">
        <f>IF(OR(AND(qtr&gt;=$B61,week&gt;=I$2),qtr&gt;$B61),Actuals!I278,H86)</f>
        <v>9540</v>
      </c>
      <c r="J86" s="24">
        <f>IF(OR(AND(qtr&gt;=$B61,week&gt;=J$2),qtr&gt;$B61),Actuals!J278,I86)</f>
        <v>9540</v>
      </c>
      <c r="K86" s="24">
        <f>IF(OR(AND(qtr&gt;=$B61,week&gt;=K$2),qtr&gt;$B61),Actuals!K278,J86)</f>
        <v>9540</v>
      </c>
      <c r="L86" s="24">
        <f>IF(OR(AND(qtr&gt;=$B61,week&gt;=L$2),qtr&gt;$B61),Actuals!L278,K86)</f>
        <v>9540</v>
      </c>
      <c r="M86" s="24">
        <f>IF(OR(AND(qtr&gt;=$B61,week&gt;=M$2),qtr&gt;$B61),Actuals!M278,L86)</f>
        <v>9540</v>
      </c>
      <c r="N86" s="24">
        <f>IF(OR(AND(qtr&gt;=$B61,week&gt;=N$2),qtr&gt;$B61),Actuals!N278,M86)</f>
        <v>9540</v>
      </c>
      <c r="O86" s="24">
        <f>IF(OR(AND(qtr&gt;=$B61,week&gt;=O$2),qtr&gt;$B61),Actuals!O278,N86)</f>
        <v>9540</v>
      </c>
      <c r="P86" s="24">
        <f>IF(OR(AND(qtr&gt;=$B61,week&gt;=P$2),qtr&gt;$B61),Actuals!P278,O86)</f>
        <v>9540</v>
      </c>
      <c r="Q86" s="24">
        <f>IF(OR(AND(qtr&gt;=$B61,week&gt;=Q$2),qtr&gt;$B61),Actuals!Q278,P86)</f>
        <v>9540</v>
      </c>
      <c r="R86" s="24">
        <f>IF(OR(AND(qtr&gt;=$B61,week&gt;=R$2),qtr&gt;$B61),Actuals!R278,Q86)</f>
        <v>9540</v>
      </c>
    </row>
    <row r="87" spans="2:18">
      <c r="B87" s="25">
        <v>2</v>
      </c>
      <c r="C87" s="33"/>
      <c r="D87" s="33" t="s">
        <v>121</v>
      </c>
      <c r="E87" s="33">
        <f ca="1">R30</f>
        <v>373.11644358076512</v>
      </c>
      <c r="F87" s="24">
        <f ca="1">IF(OR(AND(qtr&gt;=$B61,week&gt;=F$2),qtr&gt;$B61),Actuals!F279,E87+'Weekly IS'!F75)</f>
        <v>439.25701339385898</v>
      </c>
      <c r="G87" s="24">
        <f ca="1">IF(OR(AND(qtr&gt;=$B61,week&gt;=G$2),qtr&gt;$B61),Actuals!G279,F87+'Weekly IS'!G75)</f>
        <v>505.44235528498018</v>
      </c>
      <c r="H87" s="24">
        <f ca="1">IF(OR(AND(qtr&gt;=$B61,week&gt;=H$2),qtr&gt;$B61),Actuals!H279,G87+'Weekly IS'!H75)</f>
        <v>571.67249956138153</v>
      </c>
      <c r="I87" s="24">
        <f ca="1">IF(OR(AND(qtr&gt;=$B61,week&gt;=I$2),qtr&gt;$B61),Actuals!I279,H87+'Weekly IS'!I75)</f>
        <v>637.94747655083154</v>
      </c>
      <c r="J87" s="24">
        <f ca="1">IF(OR(AND(qtr&gt;=$B61,week&gt;=J$2),qtr&gt;$B61),Actuals!J279,I87+'Weekly IS'!J75)</f>
        <v>704.26731660162818</v>
      </c>
      <c r="K87" s="24">
        <f ca="1">IF(OR(AND(qtr&gt;=$B61,week&gt;=K$2),qtr&gt;$B61),Actuals!K279,J87+'Weekly IS'!K75)</f>
        <v>770.63205008261309</v>
      </c>
      <c r="L87" s="24">
        <f ca="1">IF(OR(AND(qtr&gt;=$B61,week&gt;=L$2),qtr&gt;$B61),Actuals!L279,K87+'Weekly IS'!L75)</f>
        <v>837.0417073831851</v>
      </c>
      <c r="M87" s="24">
        <f ca="1">IF(OR(AND(qtr&gt;=$B61,week&gt;=M$2),qtr&gt;$B61),Actuals!M279,L87+'Weekly IS'!M75)</f>
        <v>903.49631891331444</v>
      </c>
      <c r="N87" s="24">
        <f ca="1">IF(OR(AND(qtr&gt;=$B61,week&gt;=N$2),qtr&gt;$B61),Actuals!N279,M87+'Weekly IS'!N75)</f>
        <v>969.9959151035564</v>
      </c>
      <c r="O87" s="24">
        <f ca="1">IF(OR(AND(qtr&gt;=$B61,week&gt;=O$2),qtr&gt;$B61),Actuals!O279,N87+'Weekly IS'!O75)</f>
        <v>1036.5405264050657</v>
      </c>
      <c r="P87" s="24">
        <f ca="1">IF(OR(AND(qtr&gt;=$B61,week&gt;=P$2),qtr&gt;$B61),Actuals!P279,O87+'Weekly IS'!P75)</f>
        <v>1103.1301832896099</v>
      </c>
      <c r="Q87" s="24">
        <f ca="1">IF(OR(AND(qtr&gt;=$B61,week&gt;=Q$2),qtr&gt;$B61),Actuals!Q279,P87+'Weekly IS'!Q75)</f>
        <v>1169.7649162495836</v>
      </c>
      <c r="R87" s="24">
        <f ca="1">IF(OR(AND(qtr&gt;=$B61,week&gt;=R$2),qtr&gt;$B61),Actuals!R279,Q87+'Weekly IS'!R75)</f>
        <v>1236.4447557980225</v>
      </c>
    </row>
    <row r="88" spans="2:18" ht="13.5" thickBot="1">
      <c r="B88" s="25">
        <v>2</v>
      </c>
      <c r="C88" s="33"/>
      <c r="D88" s="65" t="s">
        <v>54</v>
      </c>
      <c r="E88" s="67">
        <f t="shared" ref="E88" ca="1" si="62">SUM(E86:E87)</f>
        <v>9913.1164435807659</v>
      </c>
      <c r="F88" s="67">
        <f ca="1">SUM(F86:F87)</f>
        <v>9979.2570133938589</v>
      </c>
      <c r="G88" s="67">
        <f t="shared" ref="G88:R88" ca="1" si="63">SUM(G86:G87)</f>
        <v>10045.44235528498</v>
      </c>
      <c r="H88" s="67">
        <f t="shared" ca="1" si="63"/>
        <v>10111.672499561382</v>
      </c>
      <c r="I88" s="67">
        <f t="shared" ca="1" si="63"/>
        <v>10177.947476550831</v>
      </c>
      <c r="J88" s="67">
        <f t="shared" ca="1" si="63"/>
        <v>10244.267316601628</v>
      </c>
      <c r="K88" s="67">
        <f t="shared" ca="1" si="63"/>
        <v>10310.632050082613</v>
      </c>
      <c r="L88" s="67">
        <f t="shared" ca="1" si="63"/>
        <v>10377.041707383185</v>
      </c>
      <c r="M88" s="67">
        <f t="shared" ca="1" si="63"/>
        <v>10443.496318913314</v>
      </c>
      <c r="N88" s="67">
        <f t="shared" ca="1" si="63"/>
        <v>10509.995915103556</v>
      </c>
      <c r="O88" s="67">
        <f t="shared" ca="1" si="63"/>
        <v>10576.540526405066</v>
      </c>
      <c r="P88" s="67">
        <f t="shared" ca="1" si="63"/>
        <v>10643.13018328961</v>
      </c>
      <c r="Q88" s="67">
        <f t="shared" ca="1" si="63"/>
        <v>10709.764916249584</v>
      </c>
      <c r="R88" s="67">
        <f t="shared" ca="1" si="63"/>
        <v>10776.444755798022</v>
      </c>
    </row>
    <row r="89" spans="2:18" ht="13.5" thickTop="1">
      <c r="B89" s="25">
        <v>2</v>
      </c>
      <c r="C89" s="33"/>
      <c r="D89" s="83" t="s">
        <v>206</v>
      </c>
      <c r="E89" s="68">
        <f t="shared" ref="E89" ca="1" si="64">SUM(E83,E88)</f>
        <v>20772.524479103875</v>
      </c>
      <c r="F89" s="68">
        <f ca="1">SUM(F83,F88)</f>
        <v>20779.120345033793</v>
      </c>
      <c r="G89" s="68">
        <f t="shared" ref="G89:R89" ca="1" si="65">SUM(G83,G88)</f>
        <v>20786.017013269986</v>
      </c>
      <c r="H89" s="68">
        <f t="shared" ca="1" si="65"/>
        <v>20793.192160894694</v>
      </c>
      <c r="I89" s="68">
        <f t="shared" ca="1" si="65"/>
        <v>20800.625774579799</v>
      </c>
      <c r="J89" s="68">
        <f t="shared" ca="1" si="65"/>
        <v>20808.299894056421</v>
      </c>
      <c r="K89" s="68">
        <f t="shared" ca="1" si="65"/>
        <v>20816.198384463023</v>
      </c>
      <c r="L89" s="68">
        <f t="shared" ca="1" si="65"/>
        <v>20824.306734313272</v>
      </c>
      <c r="M89" s="68">
        <f t="shared" ca="1" si="65"/>
        <v>20832.611876192757</v>
      </c>
      <c r="N89" s="68">
        <f t="shared" ca="1" si="65"/>
        <v>20841.102027619963</v>
      </c>
      <c r="O89" s="68">
        <f t="shared" ca="1" si="65"/>
        <v>20849.766549796605</v>
      </c>
      <c r="P89" s="68">
        <f t="shared" ca="1" si="65"/>
        <v>20858.595822229006</v>
      </c>
      <c r="Q89" s="68">
        <f t="shared" ca="1" si="65"/>
        <v>20867.581131430205</v>
      </c>
      <c r="R89" s="68">
        <f t="shared" ca="1" si="65"/>
        <v>20876.714572114535</v>
      </c>
    </row>
    <row r="90" spans="2:18">
      <c r="B90" s="25">
        <v>2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>
      <c r="B91" s="25">
        <v>2</v>
      </c>
      <c r="C91" s="33"/>
      <c r="D91" s="69" t="s">
        <v>207</v>
      </c>
      <c r="E91" s="84">
        <f ca="1">E89-E70</f>
        <v>0</v>
      </c>
      <c r="F91" s="84">
        <f ca="1">F89-F70</f>
        <v>0</v>
      </c>
      <c r="G91" s="84">
        <f t="shared" ref="G91:R91" ca="1" si="66">G89-G70</f>
        <v>0</v>
      </c>
      <c r="H91" s="84">
        <f t="shared" ca="1" si="66"/>
        <v>0</v>
      </c>
      <c r="I91" s="84">
        <f t="shared" ca="1" si="66"/>
        <v>0</v>
      </c>
      <c r="J91" s="84">
        <f t="shared" ca="1" si="66"/>
        <v>0</v>
      </c>
      <c r="K91" s="84">
        <f t="shared" ca="1" si="66"/>
        <v>0</v>
      </c>
      <c r="L91" s="84">
        <f t="shared" ca="1" si="66"/>
        <v>0</v>
      </c>
      <c r="M91" s="84">
        <f t="shared" ca="1" si="66"/>
        <v>0</v>
      </c>
      <c r="N91" s="84">
        <f t="shared" ca="1" si="66"/>
        <v>0</v>
      </c>
      <c r="O91" s="84">
        <f t="shared" ca="1" si="66"/>
        <v>0</v>
      </c>
      <c r="P91" s="84">
        <f t="shared" ca="1" si="66"/>
        <v>0</v>
      </c>
      <c r="Q91" s="84">
        <f t="shared" ca="1" si="66"/>
        <v>0</v>
      </c>
      <c r="R91" s="84">
        <f t="shared" ca="1" si="66"/>
        <v>0</v>
      </c>
    </row>
    <row r="92" spans="2:18" hidden="1">
      <c r="E92" s="63"/>
    </row>
    <row r="93" spans="2:18" hidden="1">
      <c r="E93" s="63"/>
    </row>
    <row r="94" spans="2:18" hidden="1">
      <c r="E94" s="63"/>
    </row>
    <row r="95" spans="2:18" hidden="1">
      <c r="E95" s="63"/>
    </row>
    <row r="96" spans="2:18" hidden="1">
      <c r="E96" s="63"/>
    </row>
    <row r="97" spans="5:5" hidden="1">
      <c r="E97" s="63"/>
    </row>
    <row r="98" spans="5:5" hidden="1">
      <c r="E98" s="63"/>
    </row>
    <row r="99" spans="5:5" hidden="1">
      <c r="E99" s="63"/>
    </row>
    <row r="100" spans="5:5" hidden="1">
      <c r="E100" s="63"/>
    </row>
    <row r="101" spans="5:5" hidden="1">
      <c r="E101" s="63"/>
    </row>
    <row r="102" spans="5:5" hidden="1">
      <c r="E102" s="63"/>
    </row>
    <row r="103" spans="5:5" hidden="1">
      <c r="E103" s="63"/>
    </row>
    <row r="104" spans="5:5" hidden="1">
      <c r="E104" s="63"/>
    </row>
    <row r="105" spans="5:5" hidden="1">
      <c r="E105" s="63"/>
    </row>
    <row r="106" spans="5:5" hidden="1">
      <c r="E106" s="63"/>
    </row>
    <row r="107" spans="5:5" hidden="1">
      <c r="E107" s="63"/>
    </row>
    <row r="108" spans="5:5" hidden="1">
      <c r="E108" s="63"/>
    </row>
    <row r="109" spans="5:5" hidden="1">
      <c r="E109" s="63"/>
    </row>
    <row r="110" spans="5:5" hidden="1">
      <c r="E110" s="63"/>
    </row>
    <row r="111" spans="5:5" hidden="1">
      <c r="E111" s="63"/>
    </row>
    <row r="112" spans="5:5" hidden="1">
      <c r="E112" s="63"/>
    </row>
    <row r="113" spans="1:18" hidden="1">
      <c r="E113" s="63"/>
    </row>
    <row r="114" spans="1:18" hidden="1">
      <c r="E114" s="63"/>
    </row>
    <row r="115" spans="1:18" hidden="1">
      <c r="E115" s="63"/>
    </row>
    <row r="116" spans="1:18">
      <c r="E116" s="63"/>
    </row>
    <row r="117" spans="1:18">
      <c r="A117" s="23" t="s">
        <v>4</v>
      </c>
      <c r="E117" s="63"/>
      <c r="F117" s="24" t="str">
        <f t="shared" ref="F117:R117" si="67">IF(OR(AND(qtr&gt;=$B118,week&gt;=F$2),qtr&gt;$B118),"Actual","Forecast")</f>
        <v>Forecast</v>
      </c>
      <c r="G117" s="24" t="str">
        <f t="shared" si="67"/>
        <v>Forecast</v>
      </c>
      <c r="H117" s="24" t="str">
        <f t="shared" si="67"/>
        <v>Forecast</v>
      </c>
      <c r="I117" s="24" t="str">
        <f t="shared" si="67"/>
        <v>Forecast</v>
      </c>
      <c r="J117" s="24" t="str">
        <f t="shared" si="67"/>
        <v>Forecast</v>
      </c>
      <c r="K117" s="24" t="str">
        <f t="shared" si="67"/>
        <v>Forecast</v>
      </c>
      <c r="L117" s="24" t="str">
        <f t="shared" si="67"/>
        <v>Forecast</v>
      </c>
      <c r="M117" s="24" t="str">
        <f t="shared" si="67"/>
        <v>Forecast</v>
      </c>
      <c r="N117" s="24" t="str">
        <f t="shared" si="67"/>
        <v>Forecast</v>
      </c>
      <c r="O117" s="24" t="str">
        <f t="shared" si="67"/>
        <v>Forecast</v>
      </c>
      <c r="P117" s="24" t="str">
        <f t="shared" si="67"/>
        <v>Forecast</v>
      </c>
      <c r="Q117" s="24" t="str">
        <f t="shared" si="67"/>
        <v>Forecast</v>
      </c>
      <c r="R117" s="24" t="str">
        <f t="shared" si="67"/>
        <v>Forecast</v>
      </c>
    </row>
    <row r="118" spans="1:18">
      <c r="B118" s="25">
        <v>3</v>
      </c>
      <c r="C118" s="23" t="s">
        <v>144</v>
      </c>
      <c r="E118" s="38"/>
    </row>
    <row r="119" spans="1:18">
      <c r="B119" s="25">
        <v>3</v>
      </c>
      <c r="C119" s="42" t="s">
        <v>145</v>
      </c>
      <c r="D119" s="33"/>
      <c r="E119" s="38"/>
    </row>
    <row r="120" spans="1:18">
      <c r="B120" s="25">
        <v>3</v>
      </c>
      <c r="C120" s="33"/>
      <c r="D120" s="33" t="s">
        <v>58</v>
      </c>
      <c r="E120" s="24">
        <f ca="1">R63</f>
        <v>0</v>
      </c>
      <c r="F120" s="24">
        <f ca="1">IF(OR(AND(qtr&gt;=$B118,week&gt;=F$2),qtr&gt;$B118),Actuals!F312,MAX('Weekly CFS'!F140,0))</f>
        <v>0</v>
      </c>
      <c r="G120" s="24">
        <f ca="1">IF(OR(AND(qtr&gt;=$B118,week&gt;=G$2),qtr&gt;$B118),Actuals!G312,MAX('Weekly CFS'!G140,0))</f>
        <v>0</v>
      </c>
      <c r="H120" s="24">
        <f ca="1">IF(OR(AND(qtr&gt;=$B118,week&gt;=H$2),qtr&gt;$B118),Actuals!H312,MAX('Weekly CFS'!H140,0))</f>
        <v>0</v>
      </c>
      <c r="I120" s="24">
        <f ca="1">IF(OR(AND(qtr&gt;=$B118,week&gt;=I$2),qtr&gt;$B118),Actuals!I312,MAX('Weekly CFS'!I140,0))</f>
        <v>0</v>
      </c>
      <c r="J120" s="24">
        <f ca="1">IF(OR(AND(qtr&gt;=$B118,week&gt;=J$2),qtr&gt;$B118),Actuals!J312,MAX('Weekly CFS'!J140,0))</f>
        <v>0</v>
      </c>
      <c r="K120" s="24">
        <f ca="1">IF(OR(AND(qtr&gt;=$B118,week&gt;=K$2),qtr&gt;$B118),Actuals!K312,MAX('Weekly CFS'!K140,0))</f>
        <v>0</v>
      </c>
      <c r="L120" s="24">
        <f ca="1">IF(OR(AND(qtr&gt;=$B118,week&gt;=L$2),qtr&gt;$B118),Actuals!L312,MAX('Weekly CFS'!L140,0))</f>
        <v>0</v>
      </c>
      <c r="M120" s="24">
        <f ca="1">IF(OR(AND(qtr&gt;=$B118,week&gt;=M$2),qtr&gt;$B118),Actuals!M312,MAX('Weekly CFS'!M140,0))</f>
        <v>0</v>
      </c>
      <c r="N120" s="24">
        <f ca="1">IF(OR(AND(qtr&gt;=$B118,week&gt;=N$2),qtr&gt;$B118),Actuals!N312,MAX('Weekly CFS'!N140,0))</f>
        <v>0</v>
      </c>
      <c r="O120" s="24">
        <f ca="1">IF(OR(AND(qtr&gt;=$B118,week&gt;=O$2),qtr&gt;$B118),Actuals!O312,MAX('Weekly CFS'!O140,0))</f>
        <v>0</v>
      </c>
      <c r="P120" s="24">
        <f ca="1">IF(OR(AND(qtr&gt;=$B118,week&gt;=P$2),qtr&gt;$B118),Actuals!P312,MAX('Weekly CFS'!P140,0))</f>
        <v>0</v>
      </c>
      <c r="Q120" s="24">
        <f ca="1">IF(OR(AND(qtr&gt;=$B118,week&gt;=Q$2),qtr&gt;$B118),Actuals!Q312,MAX('Weekly CFS'!Q140,0))</f>
        <v>0</v>
      </c>
      <c r="R120" s="24">
        <f ca="1">IF(OR(AND(qtr&gt;=$B118,week&gt;=R$2),qtr&gt;$B118),Actuals!R312,MAX('Weekly CFS'!R140,0))</f>
        <v>0</v>
      </c>
    </row>
    <row r="121" spans="1:18">
      <c r="B121" s="25">
        <v>3</v>
      </c>
      <c r="C121" s="33"/>
      <c r="D121" s="33" t="s">
        <v>59</v>
      </c>
      <c r="E121" s="33">
        <f ca="1">R64</f>
        <v>9665.2778017597539</v>
      </c>
      <c r="F121" s="24">
        <f ca="1">IF(OR(AND(qtr&gt;=$B118,week&gt;=F$2),qtr&gt;$B118),Actuals!F313,Calcs!F122)</f>
        <v>9671.4195440968597</v>
      </c>
      <c r="G121" s="24">
        <f ca="1">IF(OR(AND(qtr&gt;=$B118,week&gt;=G$2),qtr&gt;$B118),Actuals!G313,Calcs!G122)</f>
        <v>9677.5431763947872</v>
      </c>
      <c r="H121" s="24">
        <f ca="1">IF(OR(AND(qtr&gt;=$B118,week&gt;=H$2),qtr&gt;$B118),Actuals!H313,Calcs!H122)</f>
        <v>9683.6511589122892</v>
      </c>
      <c r="I121" s="24">
        <f ca="1">IF(OR(AND(qtr&gt;=$B118,week&gt;=I$2),qtr&gt;$B118),Actuals!I313,Calcs!I122)</f>
        <v>9689.7456743927123</v>
      </c>
      <c r="J121" s="24">
        <f ca="1">IF(OR(AND(qtr&gt;=$B118,week&gt;=J$2),qtr&gt;$B118),Actuals!J313,Calcs!J122)</f>
        <v>9695.8286593965349</v>
      </c>
      <c r="K121" s="24">
        <f ca="1">IF(OR(AND(qtr&gt;=$B118,week&gt;=K$2),qtr&gt;$B118),Actuals!K313,Calcs!K122)</f>
        <v>9701.9018320963623</v>
      </c>
      <c r="L121" s="24">
        <f ca="1">IF(OR(AND(qtr&gt;=$B118,week&gt;=L$2),qtr&gt;$B118),Actuals!L313,Calcs!L122)</f>
        <v>9707.9667169337827</v>
      </c>
      <c r="M121" s="24">
        <f ca="1">IF(OR(AND(qtr&gt;=$B118,week&gt;=M$2),qtr&gt;$B118),Actuals!M313,Calcs!M122)</f>
        <v>9714.0246664923834</v>
      </c>
      <c r="N121" s="24">
        <f ca="1">IF(OR(AND(qtr&gt;=$B118,week&gt;=N$2),qtr&gt;$B118),Actuals!N313,Calcs!N122)</f>
        <v>9720.0768809012279</v>
      </c>
      <c r="O121" s="24">
        <f ca="1">IF(OR(AND(qtr&gt;=$B118,week&gt;=O$2),qtr&gt;$B118),Actuals!O313,Calcs!O122)</f>
        <v>9726.1244250476229</v>
      </c>
      <c r="P121" s="24">
        <f ca="1">IF(OR(AND(qtr&gt;=$B118,week&gt;=P$2),qtr&gt;$B118),Actuals!P313,Calcs!P122)</f>
        <v>9732.1682438465068</v>
      </c>
      <c r="Q121" s="24">
        <f ca="1">IF(OR(AND(qtr&gt;=$B118,week&gt;=Q$2),qtr&gt;$B118),Actuals!Q313,Calcs!Q122)</f>
        <v>9738.2091757858725</v>
      </c>
      <c r="R121" s="24">
        <f ca="1">IF(OR(AND(qtr&gt;=$B118,week&gt;=R$2),qtr&gt;$B118),Actuals!R313,Calcs!R122)</f>
        <v>9744.2479649428751</v>
      </c>
    </row>
    <row r="122" spans="1:18">
      <c r="B122" s="25">
        <v>3</v>
      </c>
      <c r="C122" s="33"/>
      <c r="D122" s="55" t="s">
        <v>205</v>
      </c>
      <c r="E122" s="33">
        <f ca="1">R65</f>
        <v>9400.3533197987163</v>
      </c>
      <c r="F122" s="24">
        <f ca="1">IF(OR(AND(qtr&gt;=$B118,week&gt;=F$2),qtr&gt;$B118),Actuals!F314,Calcs!F128)</f>
        <v>9288.5614257032667</v>
      </c>
      <c r="G122" s="24">
        <f ca="1">IF(OR(AND(qtr&gt;=$B118,week&gt;=G$2),qtr&gt;$B118),Actuals!G314,Calcs!G128)</f>
        <v>9294.2774635037003</v>
      </c>
      <c r="H122" s="24">
        <f ca="1">IF(OR(AND(qtr&gt;=$B118,week&gt;=H$2),qtr&gt;$B118),Actuals!H314,Calcs!H128)</f>
        <v>9299.9970188658572</v>
      </c>
      <c r="I122" s="24">
        <f ca="1">IF(OR(AND(qtr&gt;=$B118,week&gt;=I$2),qtr&gt;$B118),Actuals!I314,Calcs!I128)</f>
        <v>9305.7200939543909</v>
      </c>
      <c r="J122" s="24">
        <f ca="1">IF(OR(AND(qtr&gt;=$B118,week&gt;=J$2),qtr&gt;$B118),Actuals!J314,Calcs!J128)</f>
        <v>9311.4466909352868</v>
      </c>
      <c r="K122" s="24">
        <f ca="1">IF(OR(AND(qtr&gt;=$B118,week&gt;=K$2),qtr&gt;$B118),Actuals!K314,Calcs!K128)</f>
        <v>9317.1768119758635</v>
      </c>
      <c r="L122" s="24">
        <f ca="1">IF(OR(AND(qtr&gt;=$B118,week&gt;=L$2),qtr&gt;$B118),Actuals!L314,Calcs!L128)</f>
        <v>9322.9104592447711</v>
      </c>
      <c r="M122" s="24">
        <f ca="1">IF(OR(AND(qtr&gt;=$B118,week&gt;=M$2),qtr&gt;$B118),Actuals!M314,Calcs!M128)</f>
        <v>9328.6476349119985</v>
      </c>
      <c r="N122" s="24">
        <f ca="1">IF(OR(AND(qtr&gt;=$B118,week&gt;=N$2),qtr&gt;$B118),Actuals!N314,Calcs!N128)</f>
        <v>9334.3883411488678</v>
      </c>
      <c r="O122" s="24">
        <f ca="1">IF(OR(AND(qtr&gt;=$B118,week&gt;=O$2),qtr&gt;$B118),Actuals!O314,Calcs!O128)</f>
        <v>9340.1325801280382</v>
      </c>
      <c r="P122" s="24">
        <f ca="1">IF(OR(AND(qtr&gt;=$B118,week&gt;=P$2),qtr&gt;$B118),Actuals!P314,Calcs!P128)</f>
        <v>9345.8803540235003</v>
      </c>
      <c r="Q122" s="24">
        <f ca="1">IF(OR(AND(qtr&gt;=$B118,week&gt;=Q$2),qtr&gt;$B118),Actuals!Q314,Calcs!Q128)</f>
        <v>9351.6316650105946</v>
      </c>
      <c r="R122" s="24">
        <f ca="1">IF(OR(AND(qtr&gt;=$B118,week&gt;=R$2),qtr&gt;$B118),Actuals!R314,Calcs!R128)</f>
        <v>9357.3865152659855</v>
      </c>
    </row>
    <row r="123" spans="1:18">
      <c r="B123" s="25">
        <v>3</v>
      </c>
      <c r="C123" s="33"/>
      <c r="D123" s="65" t="s">
        <v>50</v>
      </c>
      <c r="E123" s="67">
        <f t="shared" ref="E123" ca="1" si="68">SUM(E120:E122)</f>
        <v>19065.631121558472</v>
      </c>
      <c r="F123" s="67">
        <f ca="1">SUM(F120:F122)</f>
        <v>18959.980969800126</v>
      </c>
      <c r="G123" s="67">
        <f t="shared" ref="G123" ca="1" si="69">SUM(G120:G122)</f>
        <v>18971.820639898488</v>
      </c>
      <c r="H123" s="67">
        <f t="shared" ref="H123" ca="1" si="70">SUM(H120:H122)</f>
        <v>18983.648177778145</v>
      </c>
      <c r="I123" s="67">
        <f t="shared" ref="I123" ca="1" si="71">SUM(I120:I122)</f>
        <v>18995.465768347101</v>
      </c>
      <c r="J123" s="67">
        <f t="shared" ref="J123" ca="1" si="72">SUM(J120:J122)</f>
        <v>19007.275350331824</v>
      </c>
      <c r="K123" s="67">
        <f t="shared" ref="K123" ca="1" si="73">SUM(K120:K122)</f>
        <v>19019.078644072226</v>
      </c>
      <c r="L123" s="67">
        <f t="shared" ref="L123" ca="1" si="74">SUM(L120:L122)</f>
        <v>19030.877176178554</v>
      </c>
      <c r="M123" s="67">
        <f t="shared" ref="M123" ca="1" si="75">SUM(M120:M122)</f>
        <v>19042.672301404382</v>
      </c>
      <c r="N123" s="67">
        <f t="shared" ref="N123" ca="1" si="76">SUM(N120:N122)</f>
        <v>19054.465222050094</v>
      </c>
      <c r="O123" s="67">
        <f t="shared" ref="O123" ca="1" si="77">SUM(O120:O122)</f>
        <v>19066.257005175663</v>
      </c>
      <c r="P123" s="67">
        <f t="shared" ref="P123" ca="1" si="78">SUM(P120:P122)</f>
        <v>19078.048597870009</v>
      </c>
      <c r="Q123" s="67">
        <f t="shared" ref="Q123" ca="1" si="79">SUM(Q120:Q122)</f>
        <v>19089.840840796467</v>
      </c>
      <c r="R123" s="67">
        <f t="shared" ref="R123" ca="1" si="80">SUM(R120:R122)</f>
        <v>19101.634480208861</v>
      </c>
    </row>
    <row r="124" spans="1:18">
      <c r="B124" s="25">
        <v>3</v>
      </c>
      <c r="C124" s="33"/>
      <c r="D124" s="33"/>
      <c r="E124" s="33"/>
    </row>
    <row r="125" spans="1:18">
      <c r="B125" s="25">
        <v>3</v>
      </c>
      <c r="C125" s="42" t="s">
        <v>146</v>
      </c>
      <c r="D125" s="33"/>
      <c r="E125" s="33"/>
    </row>
    <row r="126" spans="1:18" ht="13.5" thickBot="1">
      <c r="B126" s="25">
        <v>3</v>
      </c>
      <c r="C126" s="33"/>
      <c r="D126" s="33" t="s">
        <v>165</v>
      </c>
      <c r="E126" s="33">
        <f ca="1">R69</f>
        <v>1811.0834505560595</v>
      </c>
      <c r="F126" s="24">
        <f ca="1">IF(OR(AND(qtr&gt;=$B118,week&gt;=F$2),qtr&gt;$B118),Actuals!F318,Calcs!F151)</f>
        <v>1807.7832650790765</v>
      </c>
      <c r="G126" s="24">
        <f ca="1">IF(OR(AND(qtr&gt;=$B118,week&gt;=G$2),qtr&gt;$B118),Actuals!G318,Calcs!G151)</f>
        <v>1804.5693426861155</v>
      </c>
      <c r="H126" s="24">
        <f ca="1">IF(OR(AND(qtr&gt;=$B118,week&gt;=H$2),qtr&gt;$B118),Actuals!H318,Calcs!H151)</f>
        <v>1801.4399705828039</v>
      </c>
      <c r="I126" s="24">
        <f ca="1">IF(OR(AND(qtr&gt;=$B118,week&gt;=I$2),qtr&gt;$B118),Actuals!I318,Calcs!I151)</f>
        <v>1798.3934702383278</v>
      </c>
      <c r="J126" s="24">
        <f ca="1">IF(OR(AND(qtr&gt;=$B118,week&gt;=J$2),qtr&gt;$B118),Actuals!J318,Calcs!J151)</f>
        <v>1795.4281967001673</v>
      </c>
      <c r="K126" s="24">
        <f ca="1">IF(OR(AND(qtr&gt;=$B118,week&gt;=K$2),qtr&gt;$B118),Actuals!K318,Calcs!K151)</f>
        <v>1792.5425379225342</v>
      </c>
      <c r="L126" s="24">
        <f ca="1">IF(OR(AND(qtr&gt;=$B118,week&gt;=L$2),qtr&gt;$B118),Actuals!L318,Calcs!L151)</f>
        <v>1789.7349141082423</v>
      </c>
      <c r="M126" s="24">
        <f ca="1">IF(OR(AND(qtr&gt;=$B118,week&gt;=M$2),qtr&gt;$B118),Actuals!M318,Calcs!M151)</f>
        <v>1787.0037770637402</v>
      </c>
      <c r="N126" s="24">
        <f ca="1">IF(OR(AND(qtr&gt;=$B118,week&gt;=N$2),qtr&gt;$B118),Actuals!N318,Calcs!N151)</f>
        <v>1784.3476095670437</v>
      </c>
      <c r="O126" s="24">
        <f ca="1">IF(OR(AND(qtr&gt;=$B118,week&gt;=O$2),qtr&gt;$B118),Actuals!O318,Calcs!O151)</f>
        <v>1781.7649247483084</v>
      </c>
      <c r="P126" s="24">
        <f ca="1">IF(OR(AND(qtr&gt;=$B118,week&gt;=P$2),qtr&gt;$B118),Actuals!P318,Calcs!P151)</f>
        <v>1779.2542654827926</v>
      </c>
      <c r="Q126" s="24">
        <f ca="1">IF(OR(AND(qtr&gt;=$B118,week&gt;=Q$2),qtr&gt;$B118),Actuals!Q318,Calcs!Q151)</f>
        <v>1776.8142037959592</v>
      </c>
      <c r="R126" s="24">
        <f ca="1">IF(OR(AND(qtr&gt;=$B118,week&gt;=R$2),qtr&gt;$B118),Actuals!R318,Calcs!R151)</f>
        <v>1774.4433402804764</v>
      </c>
    </row>
    <row r="127" spans="1:18" ht="13.5" thickTop="1">
      <c r="B127" s="25">
        <v>3</v>
      </c>
      <c r="C127" s="33"/>
      <c r="D127" s="83" t="s">
        <v>51</v>
      </c>
      <c r="E127" s="68">
        <f t="shared" ref="E127" ca="1" si="81">SUM(E123,E126)</f>
        <v>20876.714572114532</v>
      </c>
      <c r="F127" s="68">
        <f ca="1">SUM(F123,F126)</f>
        <v>20767.764234879203</v>
      </c>
      <c r="G127" s="68">
        <f t="shared" ref="G127" ca="1" si="82">SUM(G123,G126)</f>
        <v>20776.389982584602</v>
      </c>
      <c r="H127" s="68">
        <f t="shared" ref="H127" ca="1" si="83">SUM(H123,H126)</f>
        <v>20785.088148360948</v>
      </c>
      <c r="I127" s="68">
        <f t="shared" ref="I127" ca="1" si="84">SUM(I123,I126)</f>
        <v>20793.859238585428</v>
      </c>
      <c r="J127" s="68">
        <f t="shared" ref="J127" ca="1" si="85">SUM(J123,J126)</f>
        <v>20802.70354703199</v>
      </c>
      <c r="K127" s="68">
        <f t="shared" ref="K127" ca="1" si="86">SUM(K123,K126)</f>
        <v>20811.62118199476</v>
      </c>
      <c r="L127" s="68">
        <f t="shared" ref="L127" ca="1" si="87">SUM(L123,L126)</f>
        <v>20820.612090286795</v>
      </c>
      <c r="M127" s="68">
        <f t="shared" ref="M127" ca="1" si="88">SUM(M123,M126)</f>
        <v>20829.676078468121</v>
      </c>
      <c r="N127" s="68">
        <f t="shared" ref="N127" ca="1" si="89">SUM(N123,N126)</f>
        <v>20838.812831617139</v>
      </c>
      <c r="O127" s="68">
        <f t="shared" ref="O127" ca="1" si="90">SUM(O123,O126)</f>
        <v>20848.021929923972</v>
      </c>
      <c r="P127" s="68">
        <f t="shared" ref="P127" ca="1" si="91">SUM(P123,P126)</f>
        <v>20857.302863352801</v>
      </c>
      <c r="Q127" s="68">
        <f t="shared" ref="Q127" ca="1" si="92">SUM(Q123,Q126)</f>
        <v>20866.655044592426</v>
      </c>
      <c r="R127" s="68">
        <f t="shared" ref="R127" ca="1" si="93">SUM(R123,R126)</f>
        <v>20876.077820489336</v>
      </c>
    </row>
    <row r="128" spans="1:18">
      <c r="B128" s="25">
        <v>3</v>
      </c>
      <c r="C128" s="33"/>
      <c r="D128" s="33"/>
      <c r="E128" s="33"/>
    </row>
    <row r="129" spans="2:18">
      <c r="B129" s="25">
        <v>3</v>
      </c>
      <c r="C129" s="40" t="s">
        <v>147</v>
      </c>
      <c r="D129" s="33"/>
      <c r="E129" s="33"/>
    </row>
    <row r="130" spans="2:18">
      <c r="B130" s="25">
        <v>3</v>
      </c>
      <c r="C130" s="42" t="s">
        <v>148</v>
      </c>
      <c r="D130" s="33"/>
      <c r="E130" s="33"/>
    </row>
    <row r="131" spans="2:18">
      <c r="B131" s="25">
        <v>3</v>
      </c>
      <c r="C131" s="33"/>
      <c r="D131" s="33" t="s">
        <v>16</v>
      </c>
      <c r="E131" s="24">
        <f ca="1">R74</f>
        <v>2848.5559117463963</v>
      </c>
      <c r="F131" s="24">
        <f ca="1">IF(OR(AND(qtr&gt;=$B118,week&gt;=F$2),qtr&gt;$B118),Actuals!F323,-MIN('Weekly CFS'!F140,0))</f>
        <v>3343.5778411004676</v>
      </c>
      <c r="G131" s="24">
        <f ca="1">IF(OR(AND(qtr&gt;=$B118,week&gt;=G$2),qtr&gt;$B118),Actuals!G323,-MIN('Weekly CFS'!G140,0))</f>
        <v>3016.0071955353178</v>
      </c>
      <c r="H131" s="24">
        <f ca="1">IF(OR(AND(qtr&gt;=$B118,week&gt;=H$2),qtr&gt;$B118),Actuals!H323,-MIN('Weekly CFS'!H140,0))</f>
        <v>3424.9230128040399</v>
      </c>
      <c r="I131" s="24">
        <f ca="1">IF(OR(AND(qtr&gt;=$B118,week&gt;=I$2),qtr&gt;$B118),Actuals!I323,-MIN('Weekly CFS'!I140,0))</f>
        <v>2815.3614885462521</v>
      </c>
      <c r="J131" s="24">
        <f ca="1">IF(OR(AND(qtr&gt;=$B118,week&gt;=J$2),qtr&gt;$B118),Actuals!J323,-MIN('Weekly CFS'!J140,0))</f>
        <v>3222.0330581880553</v>
      </c>
      <c r="K131" s="24">
        <f ca="1">IF(OR(AND(qtr&gt;=$B118,week&gt;=K$2),qtr&gt;$B118),Actuals!K323,-MIN('Weekly CFS'!K140,0))</f>
        <v>2609.1532392507952</v>
      </c>
      <c r="L131" s="24">
        <f ca="1">IF(OR(AND(qtr&gt;=$B118,week&gt;=L$2),qtr&gt;$B118),Actuals!L323,-MIN('Weekly CFS'!L140,0))</f>
        <v>3014.0829764222972</v>
      </c>
      <c r="M131" s="24">
        <f ca="1">IF(OR(AND(qtr&gt;=$B118,week&gt;=M$2),qtr&gt;$B118),Actuals!M323,-MIN('Weekly CFS'!M140,0))</f>
        <v>2398.3431313350193</v>
      </c>
      <c r="N131" s="24">
        <f ca="1">IF(OR(AND(qtr&gt;=$B118,week&gt;=N$2),qtr&gt;$B118),Actuals!N323,-MIN('Weekly CFS'!N140,0))</f>
        <v>2801.9458789104951</v>
      </c>
      <c r="O131" s="24">
        <f ca="1">IF(OR(AND(qtr&gt;=$B118,week&gt;=O$2),qtr&gt;$B118),Actuals!O323,-MIN('Weekly CFS'!O140,0))</f>
        <v>2183.7244924804336</v>
      </c>
      <c r="P131" s="24">
        <f ca="1">IF(OR(AND(qtr&gt;=$B118,week&gt;=P$2),qtr&gt;$B118),Actuals!P323,-MIN('Weekly CFS'!P140,0))</f>
        <v>2586.3426449283897</v>
      </c>
      <c r="Q131" s="24">
        <f ca="1">IF(OR(AND(qtr&gt;=$B118,week&gt;=Q$2),qtr&gt;$B118),Actuals!Q323,-MIN('Weekly CFS'!Q140,0))</f>
        <v>1965.9521816668589</v>
      </c>
      <c r="R131" s="24">
        <f ca="1">IF(OR(AND(qtr&gt;=$B118,week&gt;=R$2),qtr&gt;$B118),Actuals!R323,-MIN('Weekly CFS'!R140,0))</f>
        <v>2367.8682012008835</v>
      </c>
    </row>
    <row r="132" spans="2:18">
      <c r="B132" s="25">
        <v>3</v>
      </c>
      <c r="C132" s="33"/>
      <c r="D132" s="33" t="s">
        <v>65</v>
      </c>
      <c r="E132" s="33">
        <f ca="1">R75</f>
        <v>5196.983600665244</v>
      </c>
      <c r="F132" s="24">
        <f ca="1">IF(OR(AND(qtr&gt;=$B118,week&gt;=F$2),qtr&gt;$B118),Actuals!F324,Calcs!F133)</f>
        <v>5051.1036625073084</v>
      </c>
      <c r="G132" s="24">
        <f ca="1">IF(OR(AND(qtr&gt;=$B118,week&gt;=G$2),qtr&gt;$B118),Actuals!G324,Calcs!G133)</f>
        <v>5036.155701685806</v>
      </c>
      <c r="H132" s="24">
        <f ca="1">IF(OR(AND(qtr&gt;=$B118,week&gt;=H$2),qtr&gt;$B118),Actuals!H324,Calcs!H133)</f>
        <v>5022.8838782639714</v>
      </c>
      <c r="I132" s="24">
        <f ca="1">IF(OR(AND(qtr&gt;=$B118,week&gt;=I$2),qtr&gt;$B118),Actuals!I324,Calcs!I133)</f>
        <v>5011.1366776740933</v>
      </c>
      <c r="J132" s="24">
        <f ca="1">IF(OR(AND(qtr&gt;=$B118,week&gt;=J$2),qtr&gt;$B118),Actuals!J324,Calcs!J133)</f>
        <v>5000.7762080961083</v>
      </c>
      <c r="K132" s="24">
        <f ca="1">IF(OR(AND(qtr&gt;=$B118,week&gt;=K$2),qtr&gt;$B118),Actuals!K324,Calcs!K133)</f>
        <v>4991.6769773997075</v>
      </c>
      <c r="L132" s="24">
        <f ca="1">IF(OR(AND(qtr&gt;=$B118,week&gt;=L$2),qtr&gt;$B118),Actuals!L324,Calcs!L133)</f>
        <v>4983.7247798581366</v>
      </c>
      <c r="M132" s="24">
        <f ca="1">IF(OR(AND(qtr&gt;=$B118,week&gt;=M$2),qtr&gt;$B118),Actuals!M324,Calcs!M133)</f>
        <v>4976.8156827821704</v>
      </c>
      <c r="N132" s="24">
        <f ca="1">IF(OR(AND(qtr&gt;=$B118,week&gt;=N$2),qtr&gt;$B118),Actuals!N324,Calcs!N133)</f>
        <v>4970.8551041068476</v>
      </c>
      <c r="O132" s="24">
        <f ca="1">IF(OR(AND(qtr&gt;=$B118,week&gt;=O$2),qtr&gt;$B118),Actuals!O324,Calcs!O133)</f>
        <v>4965.7569727683849</v>
      </c>
      <c r="P132" s="24">
        <f ca="1">IF(OR(AND(qtr&gt;=$B118,week&gt;=P$2),qtr&gt;$B118),Actuals!P324,Calcs!P133)</f>
        <v>4961.4429644411548</v>
      </c>
      <c r="Q132" s="24">
        <f ca="1">IF(OR(AND(qtr&gt;=$B118,week&gt;=Q$2),qtr&gt;$B118),Actuals!Q324,Calcs!Q133)</f>
        <v>4957.8418058715051</v>
      </c>
      <c r="R132" s="24">
        <f ca="1">IF(OR(AND(qtr&gt;=$B118,week&gt;=R$2),qtr&gt;$B118),Actuals!R324,Calcs!R133)</f>
        <v>4954.8886416520299</v>
      </c>
    </row>
    <row r="133" spans="2:18">
      <c r="B133" s="25">
        <v>3</v>
      </c>
      <c r="C133" s="33"/>
      <c r="D133" s="33" t="s">
        <v>72</v>
      </c>
      <c r="E133" s="33">
        <f ca="1">R76</f>
        <v>1086.9455237918332</v>
      </c>
      <c r="F133" s="24">
        <f ca="1">IF(OR(AND(qtr&gt;=$B118,week&gt;=F$2),qtr&gt;$B118),Actuals!F325,Calcs!F139)</f>
        <v>508.14108906853016</v>
      </c>
      <c r="G133" s="24">
        <f ca="1">IF(OR(AND(qtr&gt;=$B118,week&gt;=G$2),qtr&gt;$B118),Actuals!G325,Calcs!G139)</f>
        <v>1016.6169538375661</v>
      </c>
      <c r="H133" s="24">
        <f ca="1">IF(OR(AND(qtr&gt;=$B118,week&gt;=H$2),qtr&gt;$B118),Actuals!H325,Calcs!H139)</f>
        <v>508.81040501552047</v>
      </c>
      <c r="I133" s="24">
        <f ca="1">IF(OR(AND(qtr&gt;=$B118,week&gt;=I$2),qtr&gt;$B118),Actuals!I325,Calcs!I139)</f>
        <v>1017.9551235080062</v>
      </c>
      <c r="J133" s="24">
        <f ca="1">IF(OR(AND(qtr&gt;=$B118,week&gt;=J$2),qtr&gt;$B118),Actuals!J325,Calcs!J139)</f>
        <v>509.47881371318977</v>
      </c>
      <c r="K133" s="24">
        <f ca="1">IF(OR(AND(qtr&gt;=$B118,week&gt;=K$2),qtr&gt;$B118),Actuals!K325,Calcs!K139)</f>
        <v>1019.2915127362639</v>
      </c>
      <c r="L133" s="24">
        <f ca="1">IF(OR(AND(qtr&gt;=$B118,week&gt;=L$2),qtr&gt;$B118),Actuals!L325,Calcs!L139)</f>
        <v>510.14638260312017</v>
      </c>
      <c r="M133" s="24">
        <f ca="1">IF(OR(AND(qtr&gt;=$B118,week&gt;=M$2),qtr&gt;$B118),Actuals!M325,Calcs!M139)</f>
        <v>1020.6262550762613</v>
      </c>
      <c r="N133" s="24">
        <f ca="1">IF(OR(AND(qtr&gt;=$B118,week&gt;=N$2),qtr&gt;$B118),Actuals!N325,Calcs!N139)</f>
        <v>510.81317649500579</v>
      </c>
      <c r="O133" s="24">
        <f ca="1">IF(OR(AND(qtr&gt;=$B118,week&gt;=O$2),qtr&gt;$B118),Actuals!O325,Calcs!O139)</f>
        <v>1021.9594788708062</v>
      </c>
      <c r="P133" s="24">
        <f ca="1">IF(OR(AND(qtr&gt;=$B118,week&gt;=P$2),qtr&gt;$B118),Actuals!P325,Calcs!P139)</f>
        <v>511.47925767092397</v>
      </c>
      <c r="Q133" s="24">
        <f ca="1">IF(OR(AND(qtr&gt;=$B118,week&gt;=Q$2),qtr&gt;$B118),Actuals!Q325,Calcs!Q139)</f>
        <v>1023.2913074580492</v>
      </c>
      <c r="R133" s="24">
        <f ca="1">IF(OR(AND(qtr&gt;=$B118,week&gt;=R$2),qtr&gt;$B118),Actuals!R325,Calcs!R139)</f>
        <v>512.14468598547614</v>
      </c>
    </row>
    <row r="134" spans="2:18">
      <c r="B134" s="25">
        <v>3</v>
      </c>
      <c r="C134" s="33"/>
      <c r="D134" s="33" t="s">
        <v>84</v>
      </c>
      <c r="E134" s="33">
        <f ca="1">R77</f>
        <v>263.78478011303957</v>
      </c>
      <c r="F134" s="24">
        <f ca="1">IF(OR(AND(qtr&gt;=$B118,week&gt;=F$2),qtr&gt;$B118),Actuals!F326,Calcs!F145)</f>
        <v>292.75568562308115</v>
      </c>
      <c r="G134" s="24">
        <f ca="1">IF(OR(AND(qtr&gt;=$B118,week&gt;=G$2),qtr&gt;$B118),Actuals!G326,Calcs!G145)</f>
        <v>43.626518040740336</v>
      </c>
      <c r="H134" s="24">
        <f ca="1">IF(OR(AND(qtr&gt;=$B118,week&gt;=H$2),qtr&gt;$B118),Actuals!H326,Calcs!H145)</f>
        <v>72.633091021101663</v>
      </c>
      <c r="I134" s="24">
        <f ca="1">IF(OR(AND(qtr&gt;=$B118,week&gt;=I$2),qtr&gt;$B118),Actuals!I326,Calcs!I145)</f>
        <v>101.65751420022016</v>
      </c>
      <c r="J134" s="24">
        <f ca="1">IF(OR(AND(qtr&gt;=$B118,week&gt;=J$2),qtr&gt;$B118),Actuals!J326,Calcs!J145)</f>
        <v>130.69979856283351</v>
      </c>
      <c r="K134" s="24">
        <f ca="1">IF(OR(AND(qtr&gt;=$B118,week&gt;=K$2),qtr&gt;$B118),Actuals!K326,Calcs!K145)</f>
        <v>159.75995510043924</v>
      </c>
      <c r="L134" s="24">
        <f ca="1">IF(OR(AND(qtr&gt;=$B118,week&gt;=L$2),qtr&gt;$B118),Actuals!L326,Calcs!L145)</f>
        <v>188.83799481129887</v>
      </c>
      <c r="M134" s="24">
        <f ca="1">IF(OR(AND(qtr&gt;=$B118,week&gt;=M$2),qtr&gt;$B118),Actuals!M326,Calcs!M145)</f>
        <v>217.9339287004421</v>
      </c>
      <c r="N134" s="24">
        <f ca="1">IF(OR(AND(qtr&gt;=$B118,week&gt;=N$2),qtr&gt;$B118),Actuals!N326,Calcs!N145)</f>
        <v>247.04776777967098</v>
      </c>
      <c r="O134" s="24">
        <f ca="1">IF(OR(AND(qtr&gt;=$B118,week&gt;=O$2),qtr&gt;$B118),Actuals!O326,Calcs!O145)</f>
        <v>276.17952306756399</v>
      </c>
      <c r="P134" s="24">
        <f ca="1">IF(OR(AND(qtr&gt;=$B118,week&gt;=P$2),qtr&gt;$B118),Actuals!P326,Calcs!P145)</f>
        <v>305.3292055894803</v>
      </c>
      <c r="Q134" s="24">
        <f ca="1">IF(OR(AND(qtr&gt;=$B118,week&gt;=Q$2),qtr&gt;$B118),Actuals!Q326,Calcs!Q145)</f>
        <v>334.49682637756393</v>
      </c>
      <c r="R134" s="24">
        <f ca="1">IF(OR(AND(qtr&gt;=$B118,week&gt;=R$2),qtr&gt;$B118),Actuals!R326,Calcs!R145)</f>
        <v>363.68239647074796</v>
      </c>
    </row>
    <row r="135" spans="2:18">
      <c r="B135" s="25">
        <v>3</v>
      </c>
      <c r="C135" s="33"/>
      <c r="D135" s="65" t="s">
        <v>52</v>
      </c>
      <c r="E135" s="67">
        <f t="shared" ref="E135" ca="1" si="94">SUM(E131:E134)</f>
        <v>9396.2698163165132</v>
      </c>
      <c r="F135" s="67">
        <f ca="1">SUM(F131:F134)</f>
        <v>9195.5782782993847</v>
      </c>
      <c r="G135" s="67">
        <f t="shared" ref="G135" ca="1" si="95">SUM(G131:G134)</f>
        <v>9112.4063690994317</v>
      </c>
      <c r="H135" s="67">
        <f t="shared" ref="H135" ca="1" si="96">SUM(H131:H134)</f>
        <v>9029.2503871046338</v>
      </c>
      <c r="I135" s="67">
        <f t="shared" ref="I135" ca="1" si="97">SUM(I131:I134)</f>
        <v>8946.1108039285718</v>
      </c>
      <c r="J135" s="67">
        <f t="shared" ref="J135" ca="1" si="98">SUM(J131:J134)</f>
        <v>8862.987878560185</v>
      </c>
      <c r="K135" s="67">
        <f t="shared" ref="K135" ca="1" si="99">SUM(K131:K134)</f>
        <v>8779.8816844872053</v>
      </c>
      <c r="L135" s="67">
        <f t="shared" ref="L135" ca="1" si="100">SUM(L131:L134)</f>
        <v>8696.792133694853</v>
      </c>
      <c r="M135" s="67">
        <f t="shared" ref="M135" ca="1" si="101">SUM(M131:M134)</f>
        <v>8613.7189978938932</v>
      </c>
      <c r="N135" s="67">
        <f t="shared" ref="N135" ca="1" si="102">SUM(N131:N134)</f>
        <v>8530.6619272920198</v>
      </c>
      <c r="O135" s="67">
        <f t="shared" ref="O135" ca="1" si="103">SUM(O131:O134)</f>
        <v>8447.6204671871892</v>
      </c>
      <c r="P135" s="67">
        <f t="shared" ref="P135" ca="1" si="104">SUM(P131:P134)</f>
        <v>8364.5940726299486</v>
      </c>
      <c r="Q135" s="67">
        <f t="shared" ref="Q135" ca="1" si="105">SUM(Q131:Q134)</f>
        <v>8281.5821213739764</v>
      </c>
      <c r="R135" s="67">
        <f t="shared" ref="R135" ca="1" si="106">SUM(R131:R134)</f>
        <v>8198.5839253091381</v>
      </c>
    </row>
    <row r="136" spans="2:18">
      <c r="B136" s="25">
        <v>3</v>
      </c>
      <c r="C136" s="33"/>
      <c r="D136" s="33"/>
      <c r="E136" s="33"/>
    </row>
    <row r="137" spans="2:18">
      <c r="B137" s="25">
        <v>3</v>
      </c>
      <c r="C137" s="42" t="s">
        <v>149</v>
      </c>
      <c r="D137" s="33"/>
      <c r="E137" s="33"/>
    </row>
    <row r="138" spans="2:18">
      <c r="B138" s="25">
        <v>3</v>
      </c>
      <c r="C138" s="42"/>
      <c r="D138" s="55" t="s">
        <v>18</v>
      </c>
      <c r="E138" s="33">
        <f>R81</f>
        <v>200</v>
      </c>
      <c r="F138" s="24">
        <f>IF(OR(AND(qtr&gt;=$B118,week&gt;=F$2),qtr&gt;$B118),Actuals!F330,Debt!F143)</f>
        <v>200</v>
      </c>
      <c r="G138" s="24">
        <f>IF(OR(AND(qtr&gt;=$B118,week&gt;=G$2),qtr&gt;$B118),Actuals!G330,Debt!G143)</f>
        <v>200</v>
      </c>
      <c r="H138" s="24">
        <f>IF(OR(AND(qtr&gt;=$B118,week&gt;=H$2),qtr&gt;$B118),Actuals!H330,Debt!H143)</f>
        <v>200</v>
      </c>
      <c r="I138" s="24">
        <f>IF(OR(AND(qtr&gt;=$B118,week&gt;=I$2),qtr&gt;$B118),Actuals!I330,Debt!I143)</f>
        <v>200</v>
      </c>
      <c r="J138" s="24">
        <f>IF(OR(AND(qtr&gt;=$B118,week&gt;=J$2),qtr&gt;$B118),Actuals!J330,Debt!J143)</f>
        <v>200</v>
      </c>
      <c r="K138" s="24">
        <f>IF(OR(AND(qtr&gt;=$B118,week&gt;=K$2),qtr&gt;$B118),Actuals!K330,Debt!K143)</f>
        <v>200</v>
      </c>
      <c r="L138" s="24">
        <f>IF(OR(AND(qtr&gt;=$B118,week&gt;=L$2),qtr&gt;$B118),Actuals!L330,Debt!L143)</f>
        <v>200</v>
      </c>
      <c r="M138" s="24">
        <f>IF(OR(AND(qtr&gt;=$B118,week&gt;=M$2),qtr&gt;$B118),Actuals!M330,Debt!M143)</f>
        <v>200</v>
      </c>
      <c r="N138" s="24">
        <f>IF(OR(AND(qtr&gt;=$B118,week&gt;=N$2),qtr&gt;$B118),Actuals!N330,Debt!N143)</f>
        <v>200</v>
      </c>
      <c r="O138" s="24">
        <f>IF(OR(AND(qtr&gt;=$B118,week&gt;=O$2),qtr&gt;$B118),Actuals!O330,Debt!O143)</f>
        <v>200</v>
      </c>
      <c r="P138" s="24">
        <f>IF(OR(AND(qtr&gt;=$B118,week&gt;=P$2),qtr&gt;$B118),Actuals!P330,Debt!P143)</f>
        <v>200</v>
      </c>
      <c r="Q138" s="24">
        <f>IF(OR(AND(qtr&gt;=$B118,week&gt;=Q$2),qtr&gt;$B118),Actuals!Q330,Debt!Q143)</f>
        <v>200</v>
      </c>
      <c r="R138" s="24">
        <f>IF(OR(AND(qtr&gt;=$B118,week&gt;=R$2),qtr&gt;$B118),Actuals!R330,Debt!R143)</f>
        <v>200</v>
      </c>
    </row>
    <row r="139" spans="2:18">
      <c r="B139" s="25">
        <v>3</v>
      </c>
      <c r="C139" s="33"/>
      <c r="D139" s="33" t="s">
        <v>17</v>
      </c>
      <c r="E139" s="33">
        <f>R82</f>
        <v>504</v>
      </c>
      <c r="F139" s="24">
        <f>IF(OR(AND(qtr&gt;=$B118,week&gt;=F$2),qtr&gt;$B118),Actuals!F331,Debt!F144)</f>
        <v>504</v>
      </c>
      <c r="G139" s="24">
        <f>IF(OR(AND(qtr&gt;=$B118,week&gt;=G$2),qtr&gt;$B118),Actuals!G331,Debt!G144)</f>
        <v>504</v>
      </c>
      <c r="H139" s="24">
        <f>IF(OR(AND(qtr&gt;=$B118,week&gt;=H$2),qtr&gt;$B118),Actuals!H331,Debt!H144)</f>
        <v>504</v>
      </c>
      <c r="I139" s="24">
        <f>IF(OR(AND(qtr&gt;=$B118,week&gt;=I$2),qtr&gt;$B118),Actuals!I331,Debt!I144)</f>
        <v>504</v>
      </c>
      <c r="J139" s="24">
        <f>IF(OR(AND(qtr&gt;=$B118,week&gt;=J$2),qtr&gt;$B118),Actuals!J331,Debt!J144)</f>
        <v>504</v>
      </c>
      <c r="K139" s="24">
        <f>IF(OR(AND(qtr&gt;=$B118,week&gt;=K$2),qtr&gt;$B118),Actuals!K331,Debt!K144)</f>
        <v>504</v>
      </c>
      <c r="L139" s="24">
        <f>IF(OR(AND(qtr&gt;=$B118,week&gt;=L$2),qtr&gt;$B118),Actuals!L331,Debt!L144)</f>
        <v>504</v>
      </c>
      <c r="M139" s="24">
        <f>IF(OR(AND(qtr&gt;=$B118,week&gt;=M$2),qtr&gt;$B118),Actuals!M331,Debt!M144)</f>
        <v>504</v>
      </c>
      <c r="N139" s="24">
        <f>IF(OR(AND(qtr&gt;=$B118,week&gt;=N$2),qtr&gt;$B118),Actuals!N331,Debt!N144)</f>
        <v>504</v>
      </c>
      <c r="O139" s="24">
        <f>IF(OR(AND(qtr&gt;=$B118,week&gt;=O$2),qtr&gt;$B118),Actuals!O331,Debt!O144)</f>
        <v>504</v>
      </c>
      <c r="P139" s="24">
        <f>IF(OR(AND(qtr&gt;=$B118,week&gt;=P$2),qtr&gt;$B118),Actuals!P331,Debt!P144)</f>
        <v>504</v>
      </c>
      <c r="Q139" s="24">
        <f>IF(OR(AND(qtr&gt;=$B118,week&gt;=Q$2),qtr&gt;$B118),Actuals!Q331,Debt!Q144)</f>
        <v>504</v>
      </c>
      <c r="R139" s="24">
        <f>IF(OR(AND(qtr&gt;=$B118,week&gt;=R$2),qtr&gt;$B118),Actuals!R331,Debt!R144)</f>
        <v>504</v>
      </c>
    </row>
    <row r="140" spans="2:18">
      <c r="B140" s="25">
        <v>3</v>
      </c>
      <c r="C140" s="33"/>
      <c r="D140" s="65" t="s">
        <v>53</v>
      </c>
      <c r="E140" s="67">
        <f t="shared" ref="E140" ca="1" si="107">SUM(E135,E138:E139)</f>
        <v>10100.269816316513</v>
      </c>
      <c r="F140" s="67">
        <f ca="1">SUM(F135,F138:F139)</f>
        <v>9899.5782782993847</v>
      </c>
      <c r="G140" s="67">
        <f t="shared" ref="G140" ca="1" si="108">SUM(G135,G138:G139)</f>
        <v>9816.4063690994317</v>
      </c>
      <c r="H140" s="67">
        <f t="shared" ref="H140" ca="1" si="109">SUM(H135,H138:H139)</f>
        <v>9733.2503871046338</v>
      </c>
      <c r="I140" s="67">
        <f t="shared" ref="I140" ca="1" si="110">SUM(I135,I138:I139)</f>
        <v>9650.1108039285718</v>
      </c>
      <c r="J140" s="67">
        <f t="shared" ref="J140" ca="1" si="111">SUM(J135,J138:J139)</f>
        <v>9566.987878560185</v>
      </c>
      <c r="K140" s="67">
        <f t="shared" ref="K140" ca="1" si="112">SUM(K135,K138:K139)</f>
        <v>9483.8816844872053</v>
      </c>
      <c r="L140" s="67">
        <f t="shared" ref="L140" ca="1" si="113">SUM(L135,L138:L139)</f>
        <v>9400.792133694853</v>
      </c>
      <c r="M140" s="67">
        <f t="shared" ref="M140" ca="1" si="114">SUM(M135,M138:M139)</f>
        <v>9317.7189978938932</v>
      </c>
      <c r="N140" s="67">
        <f t="shared" ref="N140" ca="1" si="115">SUM(N135,N138:N139)</f>
        <v>9234.6619272920198</v>
      </c>
      <c r="O140" s="67">
        <f t="shared" ref="O140" ca="1" si="116">SUM(O135,O138:O139)</f>
        <v>9151.6204671871892</v>
      </c>
      <c r="P140" s="67">
        <f t="shared" ref="P140" ca="1" si="117">SUM(P135,P138:P139)</f>
        <v>9068.5940726299486</v>
      </c>
      <c r="Q140" s="67">
        <f t="shared" ref="Q140" ca="1" si="118">SUM(Q135,Q138:Q139)</f>
        <v>8985.5821213739764</v>
      </c>
      <c r="R140" s="67">
        <f t="shared" ref="R140" ca="1" si="119">SUM(R135,R138:R139)</f>
        <v>8902.5839253091381</v>
      </c>
    </row>
    <row r="141" spans="2:18">
      <c r="B141" s="25">
        <v>3</v>
      </c>
      <c r="C141" s="33"/>
      <c r="D141" s="33"/>
      <c r="E141" s="33"/>
    </row>
    <row r="142" spans="2:18">
      <c r="B142" s="25">
        <v>3</v>
      </c>
      <c r="C142" s="40" t="s">
        <v>151</v>
      </c>
      <c r="D142" s="33"/>
      <c r="E142" s="33"/>
    </row>
    <row r="143" spans="2:18">
      <c r="B143" s="25">
        <v>3</v>
      </c>
      <c r="C143" s="33"/>
      <c r="D143" s="33" t="s">
        <v>48</v>
      </c>
      <c r="E143" s="33">
        <f>R86</f>
        <v>9540</v>
      </c>
      <c r="F143" s="24">
        <f>IF(OR(AND(qtr&gt;=$B118,week&gt;=F$2),qtr&gt;$B118),Actuals!F335,E143)</f>
        <v>9540</v>
      </c>
      <c r="G143" s="24">
        <f>IF(OR(AND(qtr&gt;=$B118,week&gt;=G$2),qtr&gt;$B118),Actuals!G335,F143)</f>
        <v>9540</v>
      </c>
      <c r="H143" s="24">
        <f>IF(OR(AND(qtr&gt;=$B118,week&gt;=H$2),qtr&gt;$B118),Actuals!H335,G143)</f>
        <v>9540</v>
      </c>
      <c r="I143" s="24">
        <f>IF(OR(AND(qtr&gt;=$B118,week&gt;=I$2),qtr&gt;$B118),Actuals!I335,H143)</f>
        <v>9540</v>
      </c>
      <c r="J143" s="24">
        <f>IF(OR(AND(qtr&gt;=$B118,week&gt;=J$2),qtr&gt;$B118),Actuals!J335,I143)</f>
        <v>9540</v>
      </c>
      <c r="K143" s="24">
        <f>IF(OR(AND(qtr&gt;=$B118,week&gt;=K$2),qtr&gt;$B118),Actuals!K335,J143)</f>
        <v>9540</v>
      </c>
      <c r="L143" s="24">
        <f>IF(OR(AND(qtr&gt;=$B118,week&gt;=L$2),qtr&gt;$B118),Actuals!L335,K143)</f>
        <v>9540</v>
      </c>
      <c r="M143" s="24">
        <f>IF(OR(AND(qtr&gt;=$B118,week&gt;=M$2),qtr&gt;$B118),Actuals!M335,L143)</f>
        <v>9540</v>
      </c>
      <c r="N143" s="24">
        <f>IF(OR(AND(qtr&gt;=$B118,week&gt;=N$2),qtr&gt;$B118),Actuals!N335,M143)</f>
        <v>9540</v>
      </c>
      <c r="O143" s="24">
        <f>IF(OR(AND(qtr&gt;=$B118,week&gt;=O$2),qtr&gt;$B118),Actuals!O335,N143)</f>
        <v>9540</v>
      </c>
      <c r="P143" s="24">
        <f>IF(OR(AND(qtr&gt;=$B118,week&gt;=P$2),qtr&gt;$B118),Actuals!P335,O143)</f>
        <v>9540</v>
      </c>
      <c r="Q143" s="24">
        <f>IF(OR(AND(qtr&gt;=$B118,week&gt;=Q$2),qtr&gt;$B118),Actuals!Q335,P143)</f>
        <v>9540</v>
      </c>
      <c r="R143" s="24">
        <f>IF(OR(AND(qtr&gt;=$B118,week&gt;=R$2),qtr&gt;$B118),Actuals!R335,Q143)</f>
        <v>9540</v>
      </c>
    </row>
    <row r="144" spans="2:18">
      <c r="B144" s="25">
        <v>3</v>
      </c>
      <c r="C144" s="33"/>
      <c r="D144" s="33" t="s">
        <v>121</v>
      </c>
      <c r="E144" s="33">
        <f ca="1">R87</f>
        <v>1236.4447557980225</v>
      </c>
      <c r="F144" s="24">
        <f ca="1">IF(OR(AND(qtr&gt;=$B118,week&gt;=F$2),qtr&gt;$B118),Actuals!F336,E144+'Weekly IS'!F132)</f>
        <v>1328.1859565798209</v>
      </c>
      <c r="G144" s="24">
        <f ca="1">IF(OR(AND(qtr&gt;=$B118,week&gt;=G$2),qtr&gt;$B118),Actuals!G336,F144+'Weekly IS'!G132)</f>
        <v>1419.9836134851771</v>
      </c>
      <c r="H144" s="24">
        <f ca="1">IF(OR(AND(qtr&gt;=$B118,week&gt;=H$2),qtr&gt;$B118),Actuals!H336,G144+'Weekly IS'!H132)</f>
        <v>1511.8377612563213</v>
      </c>
      <c r="I144" s="24">
        <f ca="1">IF(OR(AND(qtr&gt;=$B118,week&gt;=I$2),qtr&gt;$B118),Actuals!I336,H144+'Weekly IS'!I132)</f>
        <v>1603.7484346568631</v>
      </c>
      <c r="J144" s="24">
        <f ca="1">IF(OR(AND(qtr&gt;=$B118,week&gt;=J$2),qtr&gt;$B118),Actuals!J336,I144+'Weekly IS'!J132)</f>
        <v>1695.7156684718054</v>
      </c>
      <c r="K144" s="24">
        <f ca="1">IF(OR(AND(qtr&gt;=$B118,week&gt;=K$2),qtr&gt;$B118),Actuals!K336,J144+'Weekly IS'!K132)</f>
        <v>1787.739497507557</v>
      </c>
      <c r="L144" s="24">
        <f ca="1">IF(OR(AND(qtr&gt;=$B118,week&gt;=L$2),qtr&gt;$B118),Actuals!L336,K144+'Weekly IS'!L132)</f>
        <v>1879.8199565919458</v>
      </c>
      <c r="M144" s="24">
        <f ca="1">IF(OR(AND(qtr&gt;=$B118,week&gt;=M$2),qtr&gt;$B118),Actuals!M336,L144+'Weekly IS'!M132)</f>
        <v>1971.9570805742328</v>
      </c>
      <c r="N144" s="24">
        <f ca="1">IF(OR(AND(qtr&gt;=$B118,week&gt;=N$2),qtr&gt;$B118),Actuals!N336,M144+'Weekly IS'!N132)</f>
        <v>2064.1509043251244</v>
      </c>
      <c r="O144" s="24">
        <f ca="1">IF(OR(AND(qtr&gt;=$B118,week&gt;=O$2),qtr&gt;$B118),Actuals!O336,N144+'Weekly IS'!O132)</f>
        <v>2156.4014627367856</v>
      </c>
      <c r="P144" s="24">
        <f ca="1">IF(OR(AND(qtr&gt;=$B118,week&gt;=P$2),qtr&gt;$B118),Actuals!P336,O144+'Weekly IS'!P132)</f>
        <v>2248.7087907228538</v>
      </c>
      <c r="Q144" s="24">
        <f ca="1">IF(OR(AND(qtr&gt;=$B118,week&gt;=Q$2),qtr&gt;$B118),Actuals!Q336,P144+'Weekly IS'!Q132)</f>
        <v>2341.0729232184522</v>
      </c>
      <c r="R144" s="24">
        <f ca="1">IF(OR(AND(qtr&gt;=$B118,week&gt;=R$2),qtr&gt;$B118),Actuals!R336,Q144+'Weekly IS'!R132)</f>
        <v>2433.4938951802014</v>
      </c>
    </row>
    <row r="145" spans="2:18" ht="13.5" thickBot="1">
      <c r="B145" s="25">
        <v>3</v>
      </c>
      <c r="C145" s="33"/>
      <c r="D145" s="65" t="s">
        <v>54</v>
      </c>
      <c r="E145" s="67">
        <f t="shared" ref="E145" ca="1" si="120">SUM(E143:E144)</f>
        <v>10776.444755798022</v>
      </c>
      <c r="F145" s="67">
        <f ca="1">SUM(F143:F144)</f>
        <v>10868.18595657982</v>
      </c>
      <c r="G145" s="67">
        <f t="shared" ref="G145:R145" ca="1" si="121">SUM(G143:G144)</f>
        <v>10959.983613485178</v>
      </c>
      <c r="H145" s="67">
        <f t="shared" ca="1" si="121"/>
        <v>11051.837761256322</v>
      </c>
      <c r="I145" s="67">
        <f t="shared" ca="1" si="121"/>
        <v>11143.748434656864</v>
      </c>
      <c r="J145" s="67">
        <f t="shared" ca="1" si="121"/>
        <v>11235.715668471805</v>
      </c>
      <c r="K145" s="67">
        <f t="shared" ca="1" si="121"/>
        <v>11327.739497507557</v>
      </c>
      <c r="L145" s="67">
        <f t="shared" ca="1" si="121"/>
        <v>11419.819956591946</v>
      </c>
      <c r="M145" s="67">
        <f t="shared" ca="1" si="121"/>
        <v>11511.957080574233</v>
      </c>
      <c r="N145" s="67">
        <f t="shared" ca="1" si="121"/>
        <v>11604.150904325124</v>
      </c>
      <c r="O145" s="67">
        <f t="shared" ca="1" si="121"/>
        <v>11696.401462736785</v>
      </c>
      <c r="P145" s="67">
        <f t="shared" ca="1" si="121"/>
        <v>11788.708790722854</v>
      </c>
      <c r="Q145" s="67">
        <f t="shared" ca="1" si="121"/>
        <v>11881.072923218453</v>
      </c>
      <c r="R145" s="67">
        <f t="shared" ca="1" si="121"/>
        <v>11973.493895180201</v>
      </c>
    </row>
    <row r="146" spans="2:18" ht="13.5" thickTop="1">
      <c r="B146" s="25">
        <v>3</v>
      </c>
      <c r="C146" s="33"/>
      <c r="D146" s="83" t="s">
        <v>206</v>
      </c>
      <c r="E146" s="68">
        <f t="shared" ref="E146" ca="1" si="122">SUM(E140,E145)</f>
        <v>20876.714572114535</v>
      </c>
      <c r="F146" s="68">
        <f ca="1">SUM(F140,F145)</f>
        <v>20767.764234879207</v>
      </c>
      <c r="G146" s="68">
        <f t="shared" ref="G146:R146" ca="1" si="123">SUM(G140,G145)</f>
        <v>20776.389982584609</v>
      </c>
      <c r="H146" s="68">
        <f t="shared" ca="1" si="123"/>
        <v>20785.088148360956</v>
      </c>
      <c r="I146" s="68">
        <f t="shared" ca="1" si="123"/>
        <v>20793.859238585435</v>
      </c>
      <c r="J146" s="68">
        <f t="shared" ca="1" si="123"/>
        <v>20802.70354703199</v>
      </c>
      <c r="K146" s="68">
        <f t="shared" ca="1" si="123"/>
        <v>20811.621181994764</v>
      </c>
      <c r="L146" s="68">
        <f t="shared" ca="1" si="123"/>
        <v>20820.612090286799</v>
      </c>
      <c r="M146" s="68">
        <f t="shared" ca="1" si="123"/>
        <v>20829.676078468125</v>
      </c>
      <c r="N146" s="68">
        <f t="shared" ca="1" si="123"/>
        <v>20838.812831617142</v>
      </c>
      <c r="O146" s="68">
        <f t="shared" ca="1" si="123"/>
        <v>20848.021929923976</v>
      </c>
      <c r="P146" s="68">
        <f t="shared" ca="1" si="123"/>
        <v>20857.302863352801</v>
      </c>
      <c r="Q146" s="68">
        <f t="shared" ca="1" si="123"/>
        <v>20866.655044592429</v>
      </c>
      <c r="R146" s="68">
        <f t="shared" ca="1" si="123"/>
        <v>20876.07782048934</v>
      </c>
    </row>
    <row r="147" spans="2:18">
      <c r="B147" s="25">
        <v>3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2:18">
      <c r="B148" s="25">
        <v>3</v>
      </c>
      <c r="C148" s="33"/>
      <c r="D148" s="69" t="s">
        <v>207</v>
      </c>
      <c r="E148" s="84">
        <f ca="1">E146-E127</f>
        <v>0</v>
      </c>
      <c r="F148" s="84">
        <f ca="1">F146-F127</f>
        <v>0</v>
      </c>
      <c r="G148" s="84">
        <f t="shared" ref="G148:R148" ca="1" si="124">G146-G127</f>
        <v>0</v>
      </c>
      <c r="H148" s="84">
        <f t="shared" ca="1" si="124"/>
        <v>0</v>
      </c>
      <c r="I148" s="84">
        <f t="shared" ca="1" si="124"/>
        <v>0</v>
      </c>
      <c r="J148" s="84">
        <f t="shared" ca="1" si="124"/>
        <v>0</v>
      </c>
      <c r="K148" s="84">
        <f t="shared" ca="1" si="124"/>
        <v>0</v>
      </c>
      <c r="L148" s="84">
        <f t="shared" ca="1" si="124"/>
        <v>0</v>
      </c>
      <c r="M148" s="84">
        <f t="shared" ca="1" si="124"/>
        <v>0</v>
      </c>
      <c r="N148" s="84">
        <f t="shared" ca="1" si="124"/>
        <v>0</v>
      </c>
      <c r="O148" s="84">
        <f t="shared" ca="1" si="124"/>
        <v>0</v>
      </c>
      <c r="P148" s="84">
        <f t="shared" ca="1" si="124"/>
        <v>0</v>
      </c>
      <c r="Q148" s="84">
        <f t="shared" ca="1" si="124"/>
        <v>0</v>
      </c>
      <c r="R148" s="84">
        <f t="shared" ca="1" si="124"/>
        <v>0</v>
      </c>
    </row>
    <row r="149" spans="2:18" hidden="1">
      <c r="E149" s="63"/>
    </row>
    <row r="150" spans="2:18" hidden="1">
      <c r="E150" s="63"/>
    </row>
    <row r="151" spans="2:18" hidden="1">
      <c r="E151" s="63"/>
    </row>
    <row r="152" spans="2:18" hidden="1">
      <c r="E152" s="63"/>
    </row>
    <row r="153" spans="2:18" hidden="1">
      <c r="E153" s="63"/>
    </row>
    <row r="154" spans="2:18" hidden="1">
      <c r="E154" s="63"/>
    </row>
    <row r="155" spans="2:18" hidden="1">
      <c r="E155" s="63"/>
    </row>
    <row r="156" spans="2:18" hidden="1">
      <c r="E156" s="63"/>
    </row>
    <row r="157" spans="2:18" hidden="1">
      <c r="E157" s="63"/>
    </row>
    <row r="158" spans="2:18" hidden="1">
      <c r="E158" s="63"/>
    </row>
    <row r="159" spans="2:18" hidden="1">
      <c r="E159" s="63"/>
    </row>
    <row r="160" spans="2:18" hidden="1">
      <c r="E160" s="63"/>
    </row>
    <row r="161" spans="1:18" hidden="1">
      <c r="E161" s="63"/>
    </row>
    <row r="162" spans="1:18" hidden="1">
      <c r="E162" s="63"/>
    </row>
    <row r="163" spans="1:18" hidden="1">
      <c r="E163" s="63"/>
    </row>
    <row r="164" spans="1:18" hidden="1">
      <c r="E164" s="63"/>
    </row>
    <row r="165" spans="1:18" hidden="1">
      <c r="E165" s="63"/>
    </row>
    <row r="166" spans="1:18" hidden="1">
      <c r="E166" s="63"/>
    </row>
    <row r="167" spans="1:18" hidden="1">
      <c r="E167" s="63"/>
    </row>
    <row r="168" spans="1:18" hidden="1">
      <c r="E168" s="63"/>
    </row>
    <row r="169" spans="1:18" hidden="1">
      <c r="E169" s="63"/>
    </row>
    <row r="170" spans="1:18" hidden="1">
      <c r="E170" s="63"/>
    </row>
    <row r="171" spans="1:18" hidden="1">
      <c r="E171" s="63"/>
    </row>
    <row r="172" spans="1:18" hidden="1">
      <c r="E172" s="63"/>
    </row>
    <row r="173" spans="1:18">
      <c r="E173" s="63"/>
    </row>
    <row r="174" spans="1:18">
      <c r="A174" s="23" t="s">
        <v>3</v>
      </c>
      <c r="E174" s="63"/>
      <c r="F174" s="24" t="str">
        <f t="shared" ref="F174:R174" si="125">IF(OR(AND(qtr&gt;=$B175,week&gt;=F$2),qtr&gt;$B175),"Actual","Forecast")</f>
        <v>Forecast</v>
      </c>
      <c r="G174" s="24" t="str">
        <f t="shared" si="125"/>
        <v>Forecast</v>
      </c>
      <c r="H174" s="24" t="str">
        <f t="shared" si="125"/>
        <v>Forecast</v>
      </c>
      <c r="I174" s="24" t="str">
        <f t="shared" si="125"/>
        <v>Forecast</v>
      </c>
      <c r="J174" s="24" t="str">
        <f t="shared" si="125"/>
        <v>Forecast</v>
      </c>
      <c r="K174" s="24" t="str">
        <f t="shared" si="125"/>
        <v>Forecast</v>
      </c>
      <c r="L174" s="24" t="str">
        <f t="shared" si="125"/>
        <v>Forecast</v>
      </c>
      <c r="M174" s="24" t="str">
        <f t="shared" si="125"/>
        <v>Forecast</v>
      </c>
      <c r="N174" s="24" t="str">
        <f t="shared" si="125"/>
        <v>Forecast</v>
      </c>
      <c r="O174" s="24" t="str">
        <f t="shared" si="125"/>
        <v>Forecast</v>
      </c>
      <c r="P174" s="24" t="str">
        <f t="shared" si="125"/>
        <v>Forecast</v>
      </c>
      <c r="Q174" s="24" t="str">
        <f t="shared" si="125"/>
        <v>Forecast</v>
      </c>
      <c r="R174" s="24" t="str">
        <f t="shared" si="125"/>
        <v>Forecast</v>
      </c>
    </row>
    <row r="175" spans="1:18">
      <c r="B175" s="25">
        <v>4</v>
      </c>
      <c r="C175" s="23" t="s">
        <v>144</v>
      </c>
      <c r="E175" s="38"/>
    </row>
    <row r="176" spans="1:18">
      <c r="B176" s="25">
        <v>4</v>
      </c>
      <c r="C176" s="42" t="s">
        <v>145</v>
      </c>
      <c r="D176" s="33"/>
      <c r="E176" s="38"/>
    </row>
    <row r="177" spans="2:18">
      <c r="B177" s="25">
        <v>4</v>
      </c>
      <c r="C177" s="33"/>
      <c r="D177" s="33" t="s">
        <v>58</v>
      </c>
      <c r="E177" s="24">
        <f ca="1">R120</f>
        <v>0</v>
      </c>
      <c r="F177" s="24">
        <f ca="1">IF(OR(AND(qtr&gt;=$B175,week&gt;=F$2),qtr&gt;$B175),Actuals!F369,MAX('Weekly CFS'!F197,0))</f>
        <v>0</v>
      </c>
      <c r="G177" s="24">
        <f ca="1">IF(OR(AND(qtr&gt;=$B175,week&gt;=G$2),qtr&gt;$B175),Actuals!G369,MAX('Weekly CFS'!G197,0))</f>
        <v>0</v>
      </c>
      <c r="H177" s="24">
        <f ca="1">IF(OR(AND(qtr&gt;=$B175,week&gt;=H$2),qtr&gt;$B175),Actuals!H369,MAX('Weekly CFS'!H197,0))</f>
        <v>0</v>
      </c>
      <c r="I177" s="24">
        <f ca="1">IF(OR(AND(qtr&gt;=$B175,week&gt;=I$2),qtr&gt;$B175),Actuals!I369,MAX('Weekly CFS'!I197,0))</f>
        <v>0</v>
      </c>
      <c r="J177" s="24">
        <f ca="1">IF(OR(AND(qtr&gt;=$B175,week&gt;=J$2),qtr&gt;$B175),Actuals!J369,MAX('Weekly CFS'!J197,0))</f>
        <v>0</v>
      </c>
      <c r="K177" s="24">
        <f ca="1">IF(OR(AND(qtr&gt;=$B175,week&gt;=K$2),qtr&gt;$B175),Actuals!K369,MAX('Weekly CFS'!K197,0))</f>
        <v>0</v>
      </c>
      <c r="L177" s="24">
        <f ca="1">IF(OR(AND(qtr&gt;=$B175,week&gt;=L$2),qtr&gt;$B175),Actuals!L369,MAX('Weekly CFS'!L197,0))</f>
        <v>0</v>
      </c>
      <c r="M177" s="24">
        <f ca="1">IF(OR(AND(qtr&gt;=$B175,week&gt;=M$2),qtr&gt;$B175),Actuals!M369,MAX('Weekly CFS'!M197,0))</f>
        <v>0</v>
      </c>
      <c r="N177" s="24">
        <f ca="1">IF(OR(AND(qtr&gt;=$B175,week&gt;=N$2),qtr&gt;$B175),Actuals!N369,MAX('Weekly CFS'!N197,0))</f>
        <v>0</v>
      </c>
      <c r="O177" s="24">
        <f ca="1">IF(OR(AND(qtr&gt;=$B175,week&gt;=O$2),qtr&gt;$B175),Actuals!O369,MAX('Weekly CFS'!O197,0))</f>
        <v>0</v>
      </c>
      <c r="P177" s="24">
        <f ca="1">IF(OR(AND(qtr&gt;=$B175,week&gt;=P$2),qtr&gt;$B175),Actuals!P369,MAX('Weekly CFS'!P197,0))</f>
        <v>0</v>
      </c>
      <c r="Q177" s="24">
        <f ca="1">IF(OR(AND(qtr&gt;=$B175,week&gt;=Q$2),qtr&gt;$B175),Actuals!Q369,MAX('Weekly CFS'!Q197,0))</f>
        <v>0</v>
      </c>
      <c r="R177" s="24">
        <f ca="1">IF(OR(AND(qtr&gt;=$B175,week&gt;=R$2),qtr&gt;$B175),Actuals!R369,MAX('Weekly CFS'!R197,0))</f>
        <v>0</v>
      </c>
    </row>
    <row r="178" spans="2:18">
      <c r="B178" s="25">
        <v>4</v>
      </c>
      <c r="C178" s="33"/>
      <c r="D178" s="33" t="s">
        <v>59</v>
      </c>
      <c r="E178" s="33">
        <f ca="1">R121</f>
        <v>9744.2479649428751</v>
      </c>
      <c r="F178" s="24">
        <f ca="1">IF(OR(AND(qtr&gt;=$B175,week&gt;=F$2),qtr&gt;$B175),Actuals!F370,Calcs!F179)</f>
        <v>9750.6254298028689</v>
      </c>
      <c r="G178" s="24">
        <f ca="1">IF(OR(AND(qtr&gt;=$B175,week&gt;=G$2),qtr&gt;$B175),Actuals!G370,Calcs!G179)</f>
        <v>9757.3042747629279</v>
      </c>
      <c r="H178" s="24">
        <f ca="1">IF(OR(AND(qtr&gt;=$B175,week&gt;=H$2),qtr&gt;$B175),Actuals!H370,Calcs!H179)</f>
        <v>9764.2514158835183</v>
      </c>
      <c r="I178" s="24">
        <f ca="1">IF(OR(AND(qtr&gt;=$B175,week&gt;=I$2),qtr&gt;$B175),Actuals!I370,Calcs!I179)</f>
        <v>9771.4375053789208</v>
      </c>
      <c r="J178" s="24">
        <f ca="1">IF(OR(AND(qtr&gt;=$B175,week&gt;=J$2),qtr&gt;$B175),Actuals!J370,Calcs!J179)</f>
        <v>9778.8365097942224</v>
      </c>
      <c r="K178" s="24">
        <f ca="1">IF(OR(AND(qtr&gt;=$B175,week&gt;=K$2),qtr&gt;$B175),Actuals!K370,Calcs!K179)</f>
        <v>9786.4253358074693</v>
      </c>
      <c r="L178" s="24">
        <f ca="1">IF(OR(AND(qtr&gt;=$B175,week&gt;=L$2),qtr&gt;$B175),Actuals!L370,Calcs!L179)</f>
        <v>9794.1834982799865</v>
      </c>
      <c r="M178" s="24">
        <f ca="1">IF(OR(AND(qtr&gt;=$B175,week&gt;=M$2),qtr&gt;$B175),Actuals!M370,Calcs!M179)</f>
        <v>9802.0928257848718</v>
      </c>
      <c r="N178" s="24">
        <f ca="1">IF(OR(AND(qtr&gt;=$B175,week&gt;=N$2),qtr&gt;$B175),Actuals!N370,Calcs!N179)</f>
        <v>9810.1371993822813</v>
      </c>
      <c r="O178" s="24">
        <f ca="1">IF(OR(AND(qtr&gt;=$B175,week&gt;=O$2),qtr&gt;$B175),Actuals!O370,Calcs!O179)</f>
        <v>9818.3023208878258</v>
      </c>
      <c r="P178" s="24">
        <f ca="1">IF(OR(AND(qtr&gt;=$B175,week&gt;=P$2),qtr&gt;$B175),Actuals!P370,Calcs!P179)</f>
        <v>9826.5755073042183</v>
      </c>
      <c r="Q178" s="24">
        <f ca="1">IF(OR(AND(qtr&gt;=$B175,week&gt;=Q$2),qtr&gt;$B175),Actuals!Q370,Calcs!Q179)</f>
        <v>9834.9455084622459</v>
      </c>
      <c r="R178" s="24">
        <f ca="1">IF(OR(AND(qtr&gt;=$B175,week&gt;=R$2),qtr&gt;$B175),Actuals!R370,Calcs!R179)</f>
        <v>9843.4023452506644</v>
      </c>
    </row>
    <row r="179" spans="2:18">
      <c r="B179" s="25">
        <v>4</v>
      </c>
      <c r="C179" s="33"/>
      <c r="D179" s="55" t="s">
        <v>205</v>
      </c>
      <c r="E179" s="33">
        <f ca="1">R122</f>
        <v>9357.3865152659855</v>
      </c>
      <c r="F179" s="24">
        <f ca="1">IF(OR(AND(qtr&gt;=$B175,week&gt;=F$2),qtr&gt;$B175),Actuals!F371,Calcs!F185)</f>
        <v>9366.0241028185392</v>
      </c>
      <c r="G179" s="24">
        <f ca="1">IF(OR(AND(qtr&gt;=$B175,week&gt;=G$2),qtr&gt;$B175),Actuals!G371,Calcs!G185)</f>
        <v>9374.6696635288336</v>
      </c>
      <c r="H179" s="24">
        <f ca="1">IF(OR(AND(qtr&gt;=$B175,week&gt;=H$2),qtr&gt;$B175),Actuals!H371,Calcs!H185)</f>
        <v>9383.3232047567053</v>
      </c>
      <c r="I179" s="24">
        <f ca="1">IF(OR(AND(qtr&gt;=$B175,week&gt;=I$2),qtr&gt;$B175),Actuals!I371,Calcs!I185)</f>
        <v>9391.9847338687887</v>
      </c>
      <c r="J179" s="24">
        <f ca="1">IF(OR(AND(qtr&gt;=$B175,week&gt;=J$2),qtr&gt;$B175),Actuals!J371,Calcs!J185)</f>
        <v>9400.6542582385173</v>
      </c>
      <c r="K179" s="24">
        <f ca="1">IF(OR(AND(qtr&gt;=$B175,week&gt;=K$2),qtr&gt;$B175),Actuals!K371,Calcs!K185)</f>
        <v>9409.3317852461241</v>
      </c>
      <c r="L179" s="24">
        <f ca="1">IF(OR(AND(qtr&gt;=$B175,week&gt;=L$2),qtr&gt;$B175),Actuals!L371,Calcs!L185)</f>
        <v>9418.017322278658</v>
      </c>
      <c r="M179" s="24">
        <f ca="1">IF(OR(AND(qtr&gt;=$B175,week&gt;=M$2),qtr&gt;$B175),Actuals!M371,Calcs!M185)</f>
        <v>9426.7108767299942</v>
      </c>
      <c r="N179" s="24">
        <f ca="1">IF(OR(AND(qtr&gt;=$B175,week&gt;=N$2),qtr&gt;$B175),Actuals!N371,Calcs!N185)</f>
        <v>9435.4124560008204</v>
      </c>
      <c r="O179" s="24">
        <f ca="1">IF(OR(AND(qtr&gt;=$B175,week&gt;=O$2),qtr&gt;$B175),Actuals!O371,Calcs!O185)</f>
        <v>9444.1220674986689</v>
      </c>
      <c r="P179" s="24">
        <f ca="1">IF(OR(AND(qtr&gt;=$B175,week&gt;=P$2),qtr&gt;$B175),Actuals!P371,Calcs!P185)</f>
        <v>9452.8397186379007</v>
      </c>
      <c r="Q179" s="24">
        <f ca="1">IF(OR(AND(qtr&gt;=$B175,week&gt;=Q$2),qtr&gt;$B175),Actuals!Q371,Calcs!Q185)</f>
        <v>9461.5654168397214</v>
      </c>
      <c r="R179" s="24">
        <f ca="1">IF(OR(AND(qtr&gt;=$B175,week&gt;=R$2),qtr&gt;$B175),Actuals!R371,Calcs!R185)</f>
        <v>9470.2991695321871</v>
      </c>
    </row>
    <row r="180" spans="2:18">
      <c r="B180" s="25">
        <v>4</v>
      </c>
      <c r="C180" s="33"/>
      <c r="D180" s="65" t="s">
        <v>50</v>
      </c>
      <c r="E180" s="67">
        <f t="shared" ref="E180" ca="1" si="126">SUM(E177:E179)</f>
        <v>19101.634480208861</v>
      </c>
      <c r="F180" s="67">
        <f ca="1">SUM(F177:F179)</f>
        <v>19116.649532621406</v>
      </c>
      <c r="G180" s="67">
        <f t="shared" ref="G180" ca="1" si="127">SUM(G177:G179)</f>
        <v>19131.973938291761</v>
      </c>
      <c r="H180" s="67">
        <f t="shared" ref="H180" ca="1" si="128">SUM(H177:H179)</f>
        <v>19147.574620640225</v>
      </c>
      <c r="I180" s="67">
        <f t="shared" ref="I180" ca="1" si="129">SUM(I177:I179)</f>
        <v>19163.42223924771</v>
      </c>
      <c r="J180" s="67">
        <f t="shared" ref="J180" ca="1" si="130">SUM(J177:J179)</f>
        <v>19179.490768032738</v>
      </c>
      <c r="K180" s="67">
        <f t="shared" ref="K180" ca="1" si="131">SUM(K177:K179)</f>
        <v>19195.757121053593</v>
      </c>
      <c r="L180" s="67">
        <f t="shared" ref="L180" ca="1" si="132">SUM(L177:L179)</f>
        <v>19212.200820558646</v>
      </c>
      <c r="M180" s="67">
        <f t="shared" ref="M180" ca="1" si="133">SUM(M177:M179)</f>
        <v>19228.803702514866</v>
      </c>
      <c r="N180" s="67">
        <f t="shared" ref="N180" ca="1" si="134">SUM(N177:N179)</f>
        <v>19245.549655383104</v>
      </c>
      <c r="O180" s="67">
        <f t="shared" ref="O180" ca="1" si="135">SUM(O177:O179)</f>
        <v>19262.424388386495</v>
      </c>
      <c r="P180" s="67">
        <f t="shared" ref="P180" ca="1" si="136">SUM(P177:P179)</f>
        <v>19279.415225942117</v>
      </c>
      <c r="Q180" s="67">
        <f t="shared" ref="Q180" ca="1" si="137">SUM(Q177:Q179)</f>
        <v>19296.510925301969</v>
      </c>
      <c r="R180" s="67">
        <f t="shared" ref="R180" ca="1" si="138">SUM(R177:R179)</f>
        <v>19313.70151478285</v>
      </c>
    </row>
    <row r="181" spans="2:18">
      <c r="B181" s="25">
        <v>4</v>
      </c>
      <c r="C181" s="33"/>
      <c r="D181" s="33"/>
      <c r="E181" s="33"/>
    </row>
    <row r="182" spans="2:18">
      <c r="B182" s="25">
        <v>4</v>
      </c>
      <c r="C182" s="42" t="s">
        <v>146</v>
      </c>
      <c r="D182" s="33"/>
      <c r="E182" s="33"/>
    </row>
    <row r="183" spans="2:18" ht="13.5" thickBot="1">
      <c r="B183" s="25">
        <v>4</v>
      </c>
      <c r="C183" s="33"/>
      <c r="D183" s="33" t="s">
        <v>165</v>
      </c>
      <c r="E183" s="33">
        <f ca="1">R126</f>
        <v>1774.4433402804764</v>
      </c>
      <c r="F183" s="24">
        <f ca="1">IF(OR(AND(qtr&gt;=$B175,week&gt;=F$2),qtr&gt;$B175),Actuals!F375,Calcs!F208)</f>
        <v>1772.1505082696667</v>
      </c>
      <c r="G183" s="24">
        <f ca="1">IF(OR(AND(qtr&gt;=$B175,week&gt;=G$2),qtr&gt;$B175),Actuals!G375,Calcs!G208)</f>
        <v>1769.9341753927299</v>
      </c>
      <c r="H183" s="24">
        <f ca="1">IF(OR(AND(qtr&gt;=$B175,week&gt;=H$2),qtr&gt;$B175),Actuals!H375,Calcs!H208)</f>
        <v>1767.7928399523673</v>
      </c>
      <c r="I183" s="24">
        <f ca="1">IF(OR(AND(qtr&gt;=$B175,week&gt;=I$2),qtr&gt;$B175),Actuals!I375,Calcs!I208)</f>
        <v>1765.725030311336</v>
      </c>
      <c r="J183" s="24">
        <f ca="1">IF(OR(AND(qtr&gt;=$B175,week&gt;=J$2),qtr&gt;$B175),Actuals!J375,Calcs!J208)</f>
        <v>1763.7293042912711</v>
      </c>
      <c r="K183" s="24">
        <f ca="1">IF(OR(AND(qtr&gt;=$B175,week&gt;=K$2),qtr&gt;$B175),Actuals!K375,Calcs!K208)</f>
        <v>1761.8042485835333</v>
      </c>
      <c r="L183" s="24">
        <f ca="1">IF(OR(AND(qtr&gt;=$B175,week&gt;=L$2),qtr&gt;$B175),Actuals!L375,Calcs!L208)</f>
        <v>1759.9484781718377</v>
      </c>
      <c r="M183" s="24">
        <f ca="1">IF(OR(AND(qtr&gt;=$B175,week&gt;=M$2),qtr&gt;$B175),Actuals!M375,Calcs!M208)</f>
        <v>1758.1606357664311</v>
      </c>
      <c r="N183" s="24">
        <f ca="1">IF(OR(AND(qtr&gt;=$B175,week&gt;=N$2),qtr&gt;$B175),Actuals!N375,Calcs!N208)</f>
        <v>1756.4393912495864</v>
      </c>
      <c r="O183" s="24">
        <f ca="1">IF(OR(AND(qtr&gt;=$B175,week&gt;=O$2),qtr&gt;$B175),Actuals!O375,Calcs!O208)</f>
        <v>1754.7834411321849</v>
      </c>
      <c r="P183" s="24">
        <f ca="1">IF(OR(AND(qtr&gt;=$B175,week&gt;=P$2),qtr&gt;$B175),Actuals!P375,Calcs!P208)</f>
        <v>1753.1915080211691</v>
      </c>
      <c r="Q183" s="24">
        <f ca="1">IF(OR(AND(qtr&gt;=$B175,week&gt;=Q$2),qtr&gt;$B175),Actuals!Q375,Calcs!Q208)</f>
        <v>1751.6623400976459</v>
      </c>
      <c r="R183" s="24">
        <f ca="1">IF(OR(AND(qtr&gt;=$B175,week&gt;=R$2),qtr&gt;$B175),Actuals!R375,Calcs!R208)</f>
        <v>1750.1947106054274</v>
      </c>
    </row>
    <row r="184" spans="2:18" ht="13.5" thickTop="1">
      <c r="B184" s="25">
        <v>4</v>
      </c>
      <c r="C184" s="33"/>
      <c r="D184" s="83" t="s">
        <v>51</v>
      </c>
      <c r="E184" s="68">
        <f t="shared" ref="E184" ca="1" si="139">SUM(E180,E183)</f>
        <v>20876.077820489336</v>
      </c>
      <c r="F184" s="68">
        <f ca="1">SUM(F180,F183)</f>
        <v>20888.800040891074</v>
      </c>
      <c r="G184" s="68">
        <f t="shared" ref="G184" ca="1" si="140">SUM(G180,G183)</f>
        <v>20901.908113684491</v>
      </c>
      <c r="H184" s="68">
        <f t="shared" ref="H184" ca="1" si="141">SUM(H180,H183)</f>
        <v>20915.367460592592</v>
      </c>
      <c r="I184" s="68">
        <f t="shared" ref="I184" ca="1" si="142">SUM(I180,I183)</f>
        <v>20929.147269559046</v>
      </c>
      <c r="J184" s="68">
        <f t="shared" ref="J184" ca="1" si="143">SUM(J180,J183)</f>
        <v>20943.220072324009</v>
      </c>
      <c r="K184" s="68">
        <f t="shared" ref="K184" ca="1" si="144">SUM(K180,K183)</f>
        <v>20957.561369637126</v>
      </c>
      <c r="L184" s="68">
        <f t="shared" ref="L184" ca="1" si="145">SUM(L180,L183)</f>
        <v>20972.149298730485</v>
      </c>
      <c r="M184" s="68">
        <f t="shared" ref="M184" ca="1" si="146">SUM(M180,M183)</f>
        <v>20986.964338281297</v>
      </c>
      <c r="N184" s="68">
        <f t="shared" ref="N184" ca="1" si="147">SUM(N180,N183)</f>
        <v>21001.989046632691</v>
      </c>
      <c r="O184" s="68">
        <f t="shared" ref="O184" ca="1" si="148">SUM(O180,O183)</f>
        <v>21017.20782951868</v>
      </c>
      <c r="P184" s="68">
        <f t="shared" ref="P184" ca="1" si="149">SUM(P180,P183)</f>
        <v>21032.606733963286</v>
      </c>
      <c r="Q184" s="68">
        <f t="shared" ref="Q184" ca="1" si="150">SUM(Q180,Q183)</f>
        <v>21048.173265399615</v>
      </c>
      <c r="R184" s="68">
        <f t="shared" ref="R184" ca="1" si="151">SUM(R180,R183)</f>
        <v>21063.896225388278</v>
      </c>
    </row>
    <row r="185" spans="2:18">
      <c r="B185" s="25">
        <v>4</v>
      </c>
      <c r="C185" s="33"/>
      <c r="D185" s="33"/>
      <c r="E185" s="33"/>
    </row>
    <row r="186" spans="2:18">
      <c r="B186" s="25">
        <v>4</v>
      </c>
      <c r="C186" s="40" t="s">
        <v>147</v>
      </c>
      <c r="D186" s="33"/>
      <c r="E186" s="33"/>
    </row>
    <row r="187" spans="2:18">
      <c r="B187" s="25">
        <v>4</v>
      </c>
      <c r="C187" s="42" t="s">
        <v>148</v>
      </c>
      <c r="D187" s="33"/>
      <c r="E187" s="33"/>
    </row>
    <row r="188" spans="2:18">
      <c r="B188" s="25">
        <v>4</v>
      </c>
      <c r="C188" s="33"/>
      <c r="D188" s="33" t="s">
        <v>16</v>
      </c>
      <c r="E188" s="24">
        <f ca="1">R131</f>
        <v>2367.8682012008835</v>
      </c>
      <c r="F188" s="24">
        <f ca="1">IF(OR(AND(qtr&gt;=$B175,week&gt;=F$2),qtr&gt;$B175),Actuals!F380,-MIN('Weekly CFS'!F197,0))</f>
        <v>1745.5767011772739</v>
      </c>
      <c r="G188" s="24">
        <f ca="1">IF(OR(AND(qtr&gt;=$B175,week&gt;=G$2),qtr&gt;$B175),Actuals!G380,-MIN('Weekly CFS'!G197,0))</f>
        <v>2512.1446993403661</v>
      </c>
      <c r="H188" s="24">
        <f ca="1">IF(OR(AND(qtr&gt;=$B175,week&gt;=H$2),qtr&gt;$B175),Actuals!H380,-MIN('Weekly CFS'!H197,0))</f>
        <v>1888.5953019611779</v>
      </c>
      <c r="I188" s="24">
        <f ca="1">IF(OR(AND(qtr&gt;=$B175,week&gt;=I$2),qtr&gt;$B175),Actuals!I380,-MIN('Weekly CFS'!I197,0))</f>
        <v>2269.013920528475</v>
      </c>
      <c r="J188" s="24">
        <f ca="1">IF(OR(AND(qtr&gt;=$B175,week&gt;=J$2),qtr&gt;$B175),Actuals!J380,-MIN('Weekly CFS'!J197,0))</f>
        <v>1644.2194970827377</v>
      </c>
      <c r="K188" s="24">
        <f ca="1">IF(OR(AND(qtr&gt;=$B175,week&gt;=K$2),qtr&gt;$B175),Actuals!K380,-MIN('Weekly CFS'!K197,0))</f>
        <v>2025.3312442624244</v>
      </c>
      <c r="L188" s="24">
        <f ca="1">IF(OR(AND(qtr&gt;=$B175,week&gt;=L$2),qtr&gt;$B175),Actuals!L380,-MIN('Weekly CFS'!L197,0))</f>
        <v>1399.3062482180123</v>
      </c>
      <c r="M188" s="24">
        <f ca="1">IF(OR(AND(qtr&gt;=$B175,week&gt;=M$2),qtr&gt;$B175),Actuals!M380,-MIN('Weekly CFS'!M197,0))</f>
        <v>1781.1264298900915</v>
      </c>
      <c r="N188" s="24">
        <f ca="1">IF(OR(AND(qtr&gt;=$B175,week&gt;=N$2),qtr&gt;$B175),Actuals!N380,-MIN('Weekly CFS'!N197,0))</f>
        <v>1153.8856095309204</v>
      </c>
      <c r="O188" s="24">
        <f ca="1">IF(OR(AND(qtr&gt;=$B175,week&gt;=O$2),qtr&gt;$B175),Actuals!O380,-MIN('Weekly CFS'!O197,0))</f>
        <v>1536.4294765966147</v>
      </c>
      <c r="P188" s="24">
        <f ca="1">IF(OR(AND(qtr&gt;=$B175,week&gt;=P$2),qtr&gt;$B175),Actuals!P380,-MIN('Weekly CFS'!P197,0))</f>
        <v>907.98702985516582</v>
      </c>
      <c r="Q188" s="24">
        <f ca="1">IF(OR(AND(qtr&gt;=$B175,week&gt;=Q$2),qtr&gt;$B175),Actuals!Q380,-MIN('Weekly CFS'!Q197,0))</f>
        <v>1291.2691013439694</v>
      </c>
      <c r="R188" s="24">
        <f ca="1">IF(OR(AND(qtr&gt;=$B175,week&gt;=R$2),qtr&gt;$B175),Actuals!R380,-MIN('Weekly CFS'!R197,0))</f>
        <v>661.63814962564652</v>
      </c>
    </row>
    <row r="189" spans="2:18">
      <c r="B189" s="25">
        <v>4</v>
      </c>
      <c r="C189" s="33"/>
      <c r="D189" s="33" t="s">
        <v>65</v>
      </c>
      <c r="E189" s="33">
        <f ca="1">R132</f>
        <v>4954.8886416520299</v>
      </c>
      <c r="F189" s="24">
        <f ca="1">IF(OR(AND(qtr&gt;=$B175,week&gt;=F$2),qtr&gt;$B175),Actuals!F381,Calcs!F190)</f>
        <v>4955.5460779048753</v>
      </c>
      <c r="G189" s="24">
        <f ca="1">IF(OR(AND(qtr&gt;=$B175,week&gt;=G$2),qtr&gt;$B175),Actuals!G381,Calcs!G190)</f>
        <v>4956.6145461760671</v>
      </c>
      <c r="H189" s="24">
        <f ca="1">IF(OR(AND(qtr&gt;=$B175,week&gt;=H$2),qtr&gt;$B175),Actuals!H381,Calcs!H190)</f>
        <v>4958.0564136192124</v>
      </c>
      <c r="I189" s="24">
        <f ca="1">IF(OR(AND(qtr&gt;=$B175,week&gt;=I$2),qtr&gt;$B175),Actuals!I381,Calcs!I190)</f>
        <v>4959.8374475913033</v>
      </c>
      <c r="J189" s="24">
        <f ca="1">IF(OR(AND(qtr&gt;=$B175,week&gt;=J$2),qtr&gt;$B175),Actuals!J381,Calcs!J190)</f>
        <v>4961.9265100556995</v>
      </c>
      <c r="K189" s="24">
        <f ca="1">IF(OR(AND(qtr&gt;=$B175,week&gt;=K$2),qtr&gt;$B175),Actuals!K381,Calcs!K190)</f>
        <v>4964.295279419498</v>
      </c>
      <c r="L189" s="24">
        <f ca="1">IF(OR(AND(qtr&gt;=$B175,week&gt;=L$2),qtr&gt;$B175),Actuals!L381,Calcs!L190)</f>
        <v>4966.9179973430673</v>
      </c>
      <c r="M189" s="24">
        <f ca="1">IF(OR(AND(qtr&gt;=$B175,week&gt;=M$2),qtr&gt;$B175),Actuals!M381,Calcs!M190)</f>
        <v>4969.7712382804611</v>
      </c>
      <c r="N189" s="24">
        <f ca="1">IF(OR(AND(qtr&gt;=$B175,week&gt;=N$2),qtr&gt;$B175),Actuals!N381,Calcs!N190)</f>
        <v>4972.8336997105644</v>
      </c>
      <c r="O189" s="24">
        <f ca="1">IF(OR(AND(qtr&gt;=$B175,week&gt;=O$2),qtr&gt;$B175),Actuals!O381,Calcs!O190)</f>
        <v>4976.0860112020146</v>
      </c>
      <c r="P189" s="24">
        <f ca="1">IF(OR(AND(qtr&gt;=$B175,week&gt;=P$2),qtr&gt;$B175),Actuals!P381,Calcs!P190)</f>
        <v>4979.510560621422</v>
      </c>
      <c r="Q189" s="24">
        <f ca="1">IF(OR(AND(qtr&gt;=$B175,week&gt;=Q$2),qtr&gt;$B175),Actuals!Q381,Calcs!Q190)</f>
        <v>4983.0913359463157</v>
      </c>
      <c r="R189" s="24">
        <f ca="1">IF(OR(AND(qtr&gt;=$B175,week&gt;=R$2),qtr&gt;$B175),Actuals!R381,Calcs!R190)</f>
        <v>4986.8137812821733</v>
      </c>
    </row>
    <row r="190" spans="2:18">
      <c r="B190" s="25">
        <v>4</v>
      </c>
      <c r="C190" s="33"/>
      <c r="D190" s="33" t="s">
        <v>72</v>
      </c>
      <c r="E190" s="33">
        <f ca="1">R133</f>
        <v>512.14468598547614</v>
      </c>
      <c r="F190" s="24">
        <f ca="1">IF(OR(AND(qtr&gt;=$B175,week&gt;=F$2),qtr&gt;$B175),Actuals!F382,Calcs!F196)</f>
        <v>1013.7168309787801</v>
      </c>
      <c r="G190" s="24">
        <f ca="1">IF(OR(AND(qtr&gt;=$B175,week&gt;=G$2),qtr&gt;$B175),Actuals!G382,Calcs!G196)</f>
        <v>502.05478856415289</v>
      </c>
      <c r="H190" s="24">
        <f ca="1">IF(OR(AND(qtr&gt;=$B175,week&gt;=H$2),qtr&gt;$B175),Actuals!H382,Calcs!H196)</f>
        <v>1004.5922731383264</v>
      </c>
      <c r="I190" s="24">
        <f ca="1">IF(OR(AND(qtr&gt;=$B175,week&gt;=I$2),qtr&gt;$B175),Actuals!I382,Calcs!I196)</f>
        <v>503.02024093333034</v>
      </c>
      <c r="J190" s="24">
        <f ca="1">IF(OR(AND(qtr&gt;=$B175,week&gt;=J$2),qtr&gt;$B175),Actuals!J382,Calcs!J196)</f>
        <v>1006.5233063349888</v>
      </c>
      <c r="K190" s="24">
        <f ca="1">IF(OR(AND(qtr&gt;=$B175,week&gt;=K$2),qtr&gt;$B175),Actuals!K382,Calcs!K196)</f>
        <v>503.98596559226962</v>
      </c>
      <c r="L190" s="24">
        <f ca="1">IF(OR(AND(qtr&gt;=$B175,week&gt;=L$2),qtr&gt;$B175),Actuals!L382,Calcs!L196)</f>
        <v>1008.4549145665674</v>
      </c>
      <c r="M190" s="24">
        <f ca="1">IF(OR(AND(qtr&gt;=$B175,week&gt;=M$2),qtr&gt;$B175),Actuals!M382,Calcs!M196)</f>
        <v>504.95202287578763</v>
      </c>
      <c r="N190" s="24">
        <f ca="1">IF(OR(AND(qtr&gt;=$B175,week&gt;=N$2),qtr&gt;$B175),Actuals!N382,Calcs!N196)</f>
        <v>1010.3872173623099</v>
      </c>
      <c r="O190" s="24">
        <f ca="1">IF(OR(AND(qtr&gt;=$B175,week&gt;=O$2),qtr&gt;$B175),Actuals!O382,Calcs!O196)</f>
        <v>505.9184708607977</v>
      </c>
      <c r="P190" s="24">
        <f ca="1">IF(OR(AND(qtr&gt;=$B175,week&gt;=P$2),qtr&gt;$B175),Actuals!P382,Calcs!P196)</f>
        <v>1012.3203297809366</v>
      </c>
      <c r="Q190" s="24">
        <f ca="1">IF(OR(AND(qtr&gt;=$B175,week&gt;=Q$2),qtr&gt;$B175),Actuals!Q382,Calcs!Q196)</f>
        <v>506.88536545596412</v>
      </c>
      <c r="R190" s="24">
        <f ca="1">IF(OR(AND(qtr&gt;=$B175,week&gt;=R$2),qtr&gt;$B175),Actuals!R382,Calcs!R196)</f>
        <v>1014.2543625881576</v>
      </c>
    </row>
    <row r="191" spans="2:18">
      <c r="B191" s="25">
        <v>4</v>
      </c>
      <c r="C191" s="33"/>
      <c r="D191" s="33" t="s">
        <v>84</v>
      </c>
      <c r="E191" s="33">
        <f ca="1">R134</f>
        <v>363.68239647074796</v>
      </c>
      <c r="F191" s="24">
        <f ca="1">IF(OR(AND(qtr&gt;=$B175,week&gt;=F$2),qtr&gt;$B175),Actuals!F383,Calcs!F202)</f>
        <v>395.55058987375583</v>
      </c>
      <c r="G191" s="24">
        <f ca="1">IF(OR(AND(qtr&gt;=$B175,week&gt;=G$2),qtr&gt;$B175),Actuals!G383,Calcs!G202)</f>
        <v>51.675139690606159</v>
      </c>
      <c r="H191" s="24">
        <f ca="1">IF(OR(AND(qtr&gt;=$B175,week&gt;=H$2),qtr&gt;$B175),Actuals!H383,Calcs!H202)</f>
        <v>83.602193835398595</v>
      </c>
      <c r="I191" s="24">
        <f ca="1">IF(OR(AND(qtr&gt;=$B175,week&gt;=I$2),qtr&gt;$B175),Actuals!I383,Calcs!I202)</f>
        <v>115.55871910709391</v>
      </c>
      <c r="J191" s="24">
        <f ca="1">IF(OR(AND(qtr&gt;=$B175,week&gt;=J$2),qtr&gt;$B175),Actuals!J383,Calcs!J202)</f>
        <v>147.54474270980927</v>
      </c>
      <c r="K191" s="24">
        <f ca="1">IF(OR(AND(qtr&gt;=$B175,week&gt;=K$2),qtr&gt;$B175),Actuals!K383,Calcs!K202)</f>
        <v>179.56029187277329</v>
      </c>
      <c r="L191" s="24">
        <f ca="1">IF(OR(AND(qtr&gt;=$B175,week&gt;=L$2),qtr&gt;$B175),Actuals!L383,Calcs!L202)</f>
        <v>211.60539385034929</v>
      </c>
      <c r="M191" s="24">
        <f ca="1">IF(OR(AND(qtr&gt;=$B175,week&gt;=M$2),qtr&gt;$B175),Actuals!M383,Calcs!M202)</f>
        <v>243.68007592205842</v>
      </c>
      <c r="N191" s="24">
        <f ca="1">IF(OR(AND(qtr&gt;=$B175,week&gt;=N$2),qtr&gt;$B175),Actuals!N383,Calcs!N202)</f>
        <v>275.78436539260298</v>
      </c>
      <c r="O191" s="24">
        <f ca="1">IF(OR(AND(qtr&gt;=$B175,week&gt;=O$2),qtr&gt;$B175),Actuals!O383,Calcs!O202)</f>
        <v>307.91828959188956</v>
      </c>
      <c r="P191" s="24">
        <f ca="1">IF(OR(AND(qtr&gt;=$B175,week&gt;=P$2),qtr&gt;$B175),Actuals!P383,Calcs!P202)</f>
        <v>340.08187587505245</v>
      </c>
      <c r="Q191" s="24">
        <f ca="1">IF(OR(AND(qtr&gt;=$B175,week&gt;=Q$2),qtr&gt;$B175),Actuals!Q383,Calcs!Q202)</f>
        <v>372.2751516224767</v>
      </c>
      <c r="R191" s="24">
        <f ca="1">IF(OR(AND(qtr&gt;=$B175,week&gt;=R$2),qtr&gt;$B175),Actuals!R383,Calcs!R202)</f>
        <v>404.49814423982167</v>
      </c>
    </row>
    <row r="192" spans="2:18">
      <c r="B192" s="25">
        <v>4</v>
      </c>
      <c r="C192" s="33"/>
      <c r="D192" s="65" t="s">
        <v>52</v>
      </c>
      <c r="E192" s="67">
        <f t="shared" ref="E192" ca="1" si="152">SUM(E188:E191)</f>
        <v>8198.5839253091381</v>
      </c>
      <c r="F192" s="67">
        <f ca="1">SUM(F188:F191)</f>
        <v>8110.3901999346854</v>
      </c>
      <c r="G192" s="67">
        <f t="shared" ref="G192" ca="1" si="153">SUM(G188:G191)</f>
        <v>8022.4891737711923</v>
      </c>
      <c r="H192" s="67">
        <f t="shared" ref="H192" ca="1" si="154">SUM(H188:H191)</f>
        <v>7934.8461825541153</v>
      </c>
      <c r="I192" s="67">
        <f t="shared" ref="I192" ca="1" si="155">SUM(I188:I191)</f>
        <v>7847.4303281602024</v>
      </c>
      <c r="J192" s="67">
        <f t="shared" ref="J192" ca="1" si="156">SUM(J188:J191)</f>
        <v>7760.2140561832348</v>
      </c>
      <c r="K192" s="67">
        <f t="shared" ref="K192" ca="1" si="157">SUM(K188:K191)</f>
        <v>7673.1727811469655</v>
      </c>
      <c r="L192" s="67">
        <f t="shared" ref="L192" ca="1" si="158">SUM(L188:L191)</f>
        <v>7586.2845539779964</v>
      </c>
      <c r="M192" s="67">
        <f t="shared" ref="M192" ca="1" si="159">SUM(M188:M191)</f>
        <v>7499.5297669683987</v>
      </c>
      <c r="N192" s="67">
        <f t="shared" ref="N192" ca="1" si="160">SUM(N188:N191)</f>
        <v>7412.8908919963978</v>
      </c>
      <c r="O192" s="67">
        <f t="shared" ref="O192" ca="1" si="161">SUM(O188:O191)</f>
        <v>7326.3522482513163</v>
      </c>
      <c r="P192" s="67">
        <f t="shared" ref="P192" ca="1" si="162">SUM(P188:P191)</f>
        <v>7239.8997961325767</v>
      </c>
      <c r="Q192" s="67">
        <f t="shared" ref="Q192" ca="1" si="163">SUM(Q188:Q191)</f>
        <v>7153.5209543687261</v>
      </c>
      <c r="R192" s="67">
        <f t="shared" ref="R192" ca="1" si="164">SUM(R188:R191)</f>
        <v>7067.2044377357997</v>
      </c>
    </row>
    <row r="193" spans="2:18">
      <c r="B193" s="25">
        <v>4</v>
      </c>
      <c r="C193" s="33"/>
      <c r="D193" s="33"/>
      <c r="E193" s="33"/>
    </row>
    <row r="194" spans="2:18">
      <c r="B194" s="25">
        <v>4</v>
      </c>
      <c r="C194" s="42" t="s">
        <v>149</v>
      </c>
      <c r="D194" s="33"/>
      <c r="E194" s="33"/>
    </row>
    <row r="195" spans="2:18">
      <c r="B195" s="25">
        <v>4</v>
      </c>
      <c r="C195" s="42"/>
      <c r="D195" s="55" t="s">
        <v>18</v>
      </c>
      <c r="E195" s="33">
        <f>R138</f>
        <v>200</v>
      </c>
      <c r="F195" s="24">
        <f>IF(OR(AND(qtr&gt;=$B175,week&gt;=F$2),qtr&gt;$B175),Actuals!F387,Debt!F200)</f>
        <v>200</v>
      </c>
      <c r="G195" s="24">
        <f>IF(OR(AND(qtr&gt;=$B175,week&gt;=G$2),qtr&gt;$B175),Actuals!G387,Debt!G200)</f>
        <v>200</v>
      </c>
      <c r="H195" s="24">
        <f>IF(OR(AND(qtr&gt;=$B175,week&gt;=H$2),qtr&gt;$B175),Actuals!H387,Debt!H200)</f>
        <v>200</v>
      </c>
      <c r="I195" s="24">
        <f>IF(OR(AND(qtr&gt;=$B175,week&gt;=I$2),qtr&gt;$B175),Actuals!I387,Debt!I200)</f>
        <v>200</v>
      </c>
      <c r="J195" s="24">
        <f>IF(OR(AND(qtr&gt;=$B175,week&gt;=J$2),qtr&gt;$B175),Actuals!J387,Debt!J200)</f>
        <v>200</v>
      </c>
      <c r="K195" s="24">
        <f>IF(OR(AND(qtr&gt;=$B175,week&gt;=K$2),qtr&gt;$B175),Actuals!K387,Debt!K200)</f>
        <v>200</v>
      </c>
      <c r="L195" s="24">
        <f>IF(OR(AND(qtr&gt;=$B175,week&gt;=L$2),qtr&gt;$B175),Actuals!L387,Debt!L200)</f>
        <v>200</v>
      </c>
      <c r="M195" s="24">
        <f>IF(OR(AND(qtr&gt;=$B175,week&gt;=M$2),qtr&gt;$B175),Actuals!M387,Debt!M200)</f>
        <v>200</v>
      </c>
      <c r="N195" s="24">
        <f>IF(OR(AND(qtr&gt;=$B175,week&gt;=N$2),qtr&gt;$B175),Actuals!N387,Debt!N200)</f>
        <v>200</v>
      </c>
      <c r="O195" s="24">
        <f>IF(OR(AND(qtr&gt;=$B175,week&gt;=O$2),qtr&gt;$B175),Actuals!O387,Debt!O200)</f>
        <v>200</v>
      </c>
      <c r="P195" s="24">
        <f>IF(OR(AND(qtr&gt;=$B175,week&gt;=P$2),qtr&gt;$B175),Actuals!P387,Debt!P200)</f>
        <v>200</v>
      </c>
      <c r="Q195" s="24">
        <f>IF(OR(AND(qtr&gt;=$B175,week&gt;=Q$2),qtr&gt;$B175),Actuals!Q387,Debt!Q200)</f>
        <v>200</v>
      </c>
      <c r="R195" s="24">
        <f>IF(OR(AND(qtr&gt;=$B175,week&gt;=R$2),qtr&gt;$B175),Actuals!R387,Debt!R200)</f>
        <v>200</v>
      </c>
    </row>
    <row r="196" spans="2:18">
      <c r="B196" s="25">
        <v>4</v>
      </c>
      <c r="C196" s="33"/>
      <c r="D196" s="33" t="s">
        <v>17</v>
      </c>
      <c r="E196" s="33">
        <f>R139</f>
        <v>504</v>
      </c>
      <c r="F196" s="24">
        <f>IF(OR(AND(qtr&gt;=$B175,week&gt;=F$2),qtr&gt;$B175),Actuals!F388,Debt!F201)</f>
        <v>504</v>
      </c>
      <c r="G196" s="24">
        <f>IF(OR(AND(qtr&gt;=$B175,week&gt;=G$2),qtr&gt;$B175),Actuals!G388,Debt!G201)</f>
        <v>504</v>
      </c>
      <c r="H196" s="24">
        <f>IF(OR(AND(qtr&gt;=$B175,week&gt;=H$2),qtr&gt;$B175),Actuals!H388,Debt!H201)</f>
        <v>504</v>
      </c>
      <c r="I196" s="24">
        <f>IF(OR(AND(qtr&gt;=$B175,week&gt;=I$2),qtr&gt;$B175),Actuals!I388,Debt!I201)</f>
        <v>504</v>
      </c>
      <c r="J196" s="24">
        <f>IF(OR(AND(qtr&gt;=$B175,week&gt;=J$2),qtr&gt;$B175),Actuals!J388,Debt!J201)</f>
        <v>504</v>
      </c>
      <c r="K196" s="24">
        <f>IF(OR(AND(qtr&gt;=$B175,week&gt;=K$2),qtr&gt;$B175),Actuals!K388,Debt!K201)</f>
        <v>504</v>
      </c>
      <c r="L196" s="24">
        <f>IF(OR(AND(qtr&gt;=$B175,week&gt;=L$2),qtr&gt;$B175),Actuals!L388,Debt!L201)</f>
        <v>504</v>
      </c>
      <c r="M196" s="24">
        <f>IF(OR(AND(qtr&gt;=$B175,week&gt;=M$2),qtr&gt;$B175),Actuals!M388,Debt!M201)</f>
        <v>504</v>
      </c>
      <c r="N196" s="24">
        <f>IF(OR(AND(qtr&gt;=$B175,week&gt;=N$2),qtr&gt;$B175),Actuals!N388,Debt!N201)</f>
        <v>504</v>
      </c>
      <c r="O196" s="24">
        <f>IF(OR(AND(qtr&gt;=$B175,week&gt;=O$2),qtr&gt;$B175),Actuals!O388,Debt!O201)</f>
        <v>504</v>
      </c>
      <c r="P196" s="24">
        <f>IF(OR(AND(qtr&gt;=$B175,week&gt;=P$2),qtr&gt;$B175),Actuals!P388,Debt!P201)</f>
        <v>504</v>
      </c>
      <c r="Q196" s="24">
        <f>IF(OR(AND(qtr&gt;=$B175,week&gt;=Q$2),qtr&gt;$B175),Actuals!Q388,Debt!Q201)</f>
        <v>504</v>
      </c>
      <c r="R196" s="24">
        <f>IF(OR(AND(qtr&gt;=$B175,week&gt;=R$2),qtr&gt;$B175),Actuals!R388,Debt!R201)</f>
        <v>504</v>
      </c>
    </row>
    <row r="197" spans="2:18">
      <c r="B197" s="25">
        <v>4</v>
      </c>
      <c r="C197" s="33"/>
      <c r="D197" s="65" t="s">
        <v>53</v>
      </c>
      <c r="E197" s="67">
        <f t="shared" ref="E197" ca="1" si="165">SUM(E192,E195:E196)</f>
        <v>8902.5839253091381</v>
      </c>
      <c r="F197" s="67">
        <f ca="1">SUM(F192,F195:F196)</f>
        <v>8814.3901999346854</v>
      </c>
      <c r="G197" s="67">
        <f t="shared" ref="G197" ca="1" si="166">SUM(G192,G195:G196)</f>
        <v>8726.4891737711914</v>
      </c>
      <c r="H197" s="67">
        <f t="shared" ref="H197" ca="1" si="167">SUM(H192,H195:H196)</f>
        <v>8638.8461825541162</v>
      </c>
      <c r="I197" s="67">
        <f t="shared" ref="I197" ca="1" si="168">SUM(I192,I195:I196)</f>
        <v>8551.4303281602024</v>
      </c>
      <c r="J197" s="67">
        <f t="shared" ref="J197" ca="1" si="169">SUM(J192,J195:J196)</f>
        <v>8464.2140561832348</v>
      </c>
      <c r="K197" s="67">
        <f t="shared" ref="K197" ca="1" si="170">SUM(K192,K195:K196)</f>
        <v>8377.1727811469646</v>
      </c>
      <c r="L197" s="67">
        <f t="shared" ref="L197" ca="1" si="171">SUM(L192,L195:L196)</f>
        <v>8290.2845539779955</v>
      </c>
      <c r="M197" s="67">
        <f t="shared" ref="M197" ca="1" si="172">SUM(M192,M195:M196)</f>
        <v>8203.5297669683987</v>
      </c>
      <c r="N197" s="67">
        <f t="shared" ref="N197" ca="1" si="173">SUM(N192,N195:N196)</f>
        <v>8116.8908919963978</v>
      </c>
      <c r="O197" s="67">
        <f t="shared" ref="O197" ca="1" si="174">SUM(O192,O195:O196)</f>
        <v>8030.3522482513163</v>
      </c>
      <c r="P197" s="67">
        <f t="shared" ref="P197" ca="1" si="175">SUM(P192,P195:P196)</f>
        <v>7943.8997961325767</v>
      </c>
      <c r="Q197" s="67">
        <f t="shared" ref="Q197" ca="1" si="176">SUM(Q192,Q195:Q196)</f>
        <v>7857.5209543687261</v>
      </c>
      <c r="R197" s="67">
        <f t="shared" ref="R197" ca="1" si="177">SUM(R192,R195:R196)</f>
        <v>7771.2044377357997</v>
      </c>
    </row>
    <row r="198" spans="2:18">
      <c r="B198" s="25">
        <v>4</v>
      </c>
      <c r="C198" s="33"/>
      <c r="D198" s="33"/>
      <c r="E198" s="33"/>
    </row>
    <row r="199" spans="2:18">
      <c r="B199" s="25">
        <v>4</v>
      </c>
      <c r="C199" s="40" t="s">
        <v>151</v>
      </c>
      <c r="D199" s="33"/>
      <c r="E199" s="33"/>
    </row>
    <row r="200" spans="2:18">
      <c r="B200" s="25">
        <v>4</v>
      </c>
      <c r="C200" s="33"/>
      <c r="D200" s="33" t="s">
        <v>48</v>
      </c>
      <c r="E200" s="33">
        <f>R143</f>
        <v>9540</v>
      </c>
      <c r="F200" s="24">
        <f>IF(OR(AND(qtr&gt;=$B175,week&gt;=F$2),qtr&gt;$B175),Actuals!F392,E200)</f>
        <v>9540</v>
      </c>
      <c r="G200" s="24">
        <f>IF(OR(AND(qtr&gt;=$B175,week&gt;=G$2),qtr&gt;$B175),Actuals!G392,F200)</f>
        <v>9540</v>
      </c>
      <c r="H200" s="24">
        <f>IF(OR(AND(qtr&gt;=$B175,week&gt;=H$2),qtr&gt;$B175),Actuals!H392,G200)</f>
        <v>9540</v>
      </c>
      <c r="I200" s="24">
        <f>IF(OR(AND(qtr&gt;=$B175,week&gt;=I$2),qtr&gt;$B175),Actuals!I392,H200)</f>
        <v>9540</v>
      </c>
      <c r="J200" s="24">
        <f>IF(OR(AND(qtr&gt;=$B175,week&gt;=J$2),qtr&gt;$B175),Actuals!J392,I200)</f>
        <v>9540</v>
      </c>
      <c r="K200" s="24">
        <f>IF(OR(AND(qtr&gt;=$B175,week&gt;=K$2),qtr&gt;$B175),Actuals!K392,J200)</f>
        <v>9540</v>
      </c>
      <c r="L200" s="24">
        <f>IF(OR(AND(qtr&gt;=$B175,week&gt;=L$2),qtr&gt;$B175),Actuals!L392,K200)</f>
        <v>9540</v>
      </c>
      <c r="M200" s="24">
        <f>IF(OR(AND(qtr&gt;=$B175,week&gt;=M$2),qtr&gt;$B175),Actuals!M392,L200)</f>
        <v>9540</v>
      </c>
      <c r="N200" s="24">
        <f>IF(OR(AND(qtr&gt;=$B175,week&gt;=N$2),qtr&gt;$B175),Actuals!N392,M200)</f>
        <v>9540</v>
      </c>
      <c r="O200" s="24">
        <f>IF(OR(AND(qtr&gt;=$B175,week&gt;=O$2),qtr&gt;$B175),Actuals!O392,N200)</f>
        <v>9540</v>
      </c>
      <c r="P200" s="24">
        <f>IF(OR(AND(qtr&gt;=$B175,week&gt;=P$2),qtr&gt;$B175),Actuals!P392,O200)</f>
        <v>9540</v>
      </c>
      <c r="Q200" s="24">
        <f>IF(OR(AND(qtr&gt;=$B175,week&gt;=Q$2),qtr&gt;$B175),Actuals!Q392,P200)</f>
        <v>9540</v>
      </c>
      <c r="R200" s="24">
        <f>IF(OR(AND(qtr&gt;=$B175,week&gt;=R$2),qtr&gt;$B175),Actuals!R392,Q200)</f>
        <v>9540</v>
      </c>
    </row>
    <row r="201" spans="2:18">
      <c r="B201" s="25">
        <v>4</v>
      </c>
      <c r="C201" s="33"/>
      <c r="D201" s="33" t="s">
        <v>121</v>
      </c>
      <c r="E201" s="33">
        <f ca="1">R144</f>
        <v>2433.4938951802014</v>
      </c>
      <c r="F201" s="24">
        <f ca="1">IF(OR(AND(qtr&gt;=$B175,week&gt;=F$2),qtr&gt;$B175),Actuals!F393,E201+'Weekly IS'!F189)</f>
        <v>2534.4098409563931</v>
      </c>
      <c r="G201" s="24">
        <f ca="1">IF(OR(AND(qtr&gt;=$B175,week&gt;=G$2),qtr&gt;$B175),Actuals!G393,F201+'Weekly IS'!G189)</f>
        <v>2635.4189399133011</v>
      </c>
      <c r="H201" s="24">
        <f ca="1">IF(OR(AND(qtr&gt;=$B175,week&gt;=H$2),qtr&gt;$B175),Actuals!H393,G201+'Weekly IS'!H189)</f>
        <v>2736.5212780384772</v>
      </c>
      <c r="I201" s="24">
        <f ca="1">IF(OR(AND(qtr&gt;=$B175,week&gt;=I$2),qtr&gt;$B175),Actuals!I393,H201+'Weekly IS'!I189)</f>
        <v>2837.7169413988458</v>
      </c>
      <c r="J201" s="24">
        <f ca="1">IF(OR(AND(qtr&gt;=$B175,week&gt;=J$2),qtr&gt;$B175),Actuals!J393,I201+'Weekly IS'!J189)</f>
        <v>2939.0060161407778</v>
      </c>
      <c r="K201" s="24">
        <f ca="1">IF(OR(AND(qtr&gt;=$B175,week&gt;=K$2),qtr&gt;$B175),Actuals!K393,J201+'Weekly IS'!K189)</f>
        <v>3040.3885884901638</v>
      </c>
      <c r="L201" s="24">
        <f ca="1">IF(OR(AND(qtr&gt;=$B175,week&gt;=L$2),qtr&gt;$B175),Actuals!L393,K201+'Weekly IS'!L189)</f>
        <v>3141.8647447524877</v>
      </c>
      <c r="M201" s="24">
        <f ca="1">IF(OR(AND(qtr&gt;=$B175,week&gt;=M$2),qtr&gt;$B175),Actuals!M393,L201+'Weekly IS'!M189)</f>
        <v>3243.4345713129001</v>
      </c>
      <c r="N201" s="24">
        <f ca="1">IF(OR(AND(qtr&gt;=$B175,week&gt;=N$2),qtr&gt;$B175),Actuals!N393,M201+'Weekly IS'!N189)</f>
        <v>3345.0981546362914</v>
      </c>
      <c r="O201" s="24">
        <f ca="1">IF(OR(AND(qtr&gt;=$B175,week&gt;=O$2),qtr&gt;$B175),Actuals!O393,N201+'Weekly IS'!O189)</f>
        <v>3446.8555812673658</v>
      </c>
      <c r="P201" s="24">
        <f ca="1">IF(OR(AND(qtr&gt;=$B175,week&gt;=P$2),qtr&gt;$B175),Actuals!P393,O201+'Weekly IS'!P189)</f>
        <v>3548.7069378307151</v>
      </c>
      <c r="Q201" s="24">
        <f ca="1">IF(OR(AND(qtr&gt;=$B175,week&gt;=Q$2),qtr&gt;$B175),Actuals!Q393,P201+'Weekly IS'!Q189)</f>
        <v>3650.6523110308917</v>
      </c>
      <c r="R201" s="24">
        <f ca="1">IF(OR(AND(qtr&gt;=$B175,week&gt;=R$2),qtr&gt;$B175),Actuals!R393,Q201+'Weekly IS'!R189)</f>
        <v>3752.691787652484</v>
      </c>
    </row>
    <row r="202" spans="2:18" ht="13.5" thickBot="1">
      <c r="B202" s="25">
        <v>4</v>
      </c>
      <c r="C202" s="33"/>
      <c r="D202" s="65" t="s">
        <v>54</v>
      </c>
      <c r="E202" s="67">
        <f t="shared" ref="E202" ca="1" si="178">SUM(E200:E201)</f>
        <v>11973.493895180201</v>
      </c>
      <c r="F202" s="67">
        <f ca="1">SUM(F200:F201)</f>
        <v>12074.409840956392</v>
      </c>
      <c r="G202" s="67">
        <f t="shared" ref="G202:R202" ca="1" si="179">SUM(G200:G201)</f>
        <v>12175.418939913301</v>
      </c>
      <c r="H202" s="67">
        <f t="shared" ca="1" si="179"/>
        <v>12276.521278038477</v>
      </c>
      <c r="I202" s="67">
        <f t="shared" ca="1" si="179"/>
        <v>12377.716941398845</v>
      </c>
      <c r="J202" s="67">
        <f t="shared" ca="1" si="179"/>
        <v>12479.006016140778</v>
      </c>
      <c r="K202" s="67">
        <f t="shared" ca="1" si="179"/>
        <v>12580.388588490165</v>
      </c>
      <c r="L202" s="67">
        <f t="shared" ca="1" si="179"/>
        <v>12681.864744752487</v>
      </c>
      <c r="M202" s="67">
        <f t="shared" ca="1" si="179"/>
        <v>12783.434571312901</v>
      </c>
      <c r="N202" s="67">
        <f t="shared" ca="1" si="179"/>
        <v>12885.098154636291</v>
      </c>
      <c r="O202" s="67">
        <f t="shared" ca="1" si="179"/>
        <v>12986.855581267366</v>
      </c>
      <c r="P202" s="67">
        <f t="shared" ca="1" si="179"/>
        <v>13088.706937830715</v>
      </c>
      <c r="Q202" s="67">
        <f t="shared" ca="1" si="179"/>
        <v>13190.652311030892</v>
      </c>
      <c r="R202" s="67">
        <f t="shared" ca="1" si="179"/>
        <v>13292.691787652484</v>
      </c>
    </row>
    <row r="203" spans="2:18" ht="13.5" thickTop="1">
      <c r="B203" s="25">
        <v>4</v>
      </c>
      <c r="C203" s="33"/>
      <c r="D203" s="83" t="s">
        <v>206</v>
      </c>
      <c r="E203" s="68">
        <f t="shared" ref="E203" ca="1" si="180">SUM(E197,E202)</f>
        <v>20876.07782048934</v>
      </c>
      <c r="F203" s="68">
        <f ca="1">SUM(F197,F202)</f>
        <v>20888.800040891078</v>
      </c>
      <c r="G203" s="68">
        <f t="shared" ref="G203:R203" ca="1" si="181">SUM(G197,G202)</f>
        <v>20901.908113684491</v>
      </c>
      <c r="H203" s="68">
        <f t="shared" ca="1" si="181"/>
        <v>20915.367460592592</v>
      </c>
      <c r="I203" s="68">
        <f t="shared" ca="1" si="181"/>
        <v>20929.147269559049</v>
      </c>
      <c r="J203" s="68">
        <f t="shared" ca="1" si="181"/>
        <v>20943.220072324013</v>
      </c>
      <c r="K203" s="68">
        <f t="shared" ca="1" si="181"/>
        <v>20957.561369637129</v>
      </c>
      <c r="L203" s="68">
        <f t="shared" ca="1" si="181"/>
        <v>20972.149298730481</v>
      </c>
      <c r="M203" s="68">
        <f t="shared" ca="1" si="181"/>
        <v>20986.964338281301</v>
      </c>
      <c r="N203" s="68">
        <f t="shared" ca="1" si="181"/>
        <v>21001.989046632691</v>
      </c>
      <c r="O203" s="68">
        <f t="shared" ca="1" si="181"/>
        <v>21017.20782951868</v>
      </c>
      <c r="P203" s="68">
        <f t="shared" ca="1" si="181"/>
        <v>21032.606733963294</v>
      </c>
      <c r="Q203" s="68">
        <f t="shared" ca="1" si="181"/>
        <v>21048.173265399619</v>
      </c>
      <c r="R203" s="68">
        <f t="shared" ca="1" si="181"/>
        <v>21063.896225388286</v>
      </c>
    </row>
    <row r="204" spans="2:18">
      <c r="B204" s="25">
        <v>4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</row>
    <row r="205" spans="2:18">
      <c r="B205" s="25">
        <v>4</v>
      </c>
      <c r="C205" s="33"/>
      <c r="D205" s="69" t="s">
        <v>207</v>
      </c>
      <c r="E205" s="84">
        <f ca="1">E203-E184</f>
        <v>0</v>
      </c>
      <c r="F205" s="84">
        <f ca="1">F203-F184</f>
        <v>0</v>
      </c>
      <c r="G205" s="84">
        <f t="shared" ref="G205:R205" ca="1" si="182">G203-G184</f>
        <v>0</v>
      </c>
      <c r="H205" s="84">
        <f t="shared" ca="1" si="182"/>
        <v>0</v>
      </c>
      <c r="I205" s="84">
        <f t="shared" ca="1" si="182"/>
        <v>0</v>
      </c>
      <c r="J205" s="84">
        <f t="shared" ca="1" si="182"/>
        <v>0</v>
      </c>
      <c r="K205" s="84">
        <f t="shared" ca="1" si="182"/>
        <v>0</v>
      </c>
      <c r="L205" s="84">
        <f t="shared" ca="1" si="182"/>
        <v>0</v>
      </c>
      <c r="M205" s="84">
        <f t="shared" ca="1" si="182"/>
        <v>0</v>
      </c>
      <c r="N205" s="84">
        <f t="shared" ca="1" si="182"/>
        <v>0</v>
      </c>
      <c r="O205" s="84">
        <f t="shared" ca="1" si="182"/>
        <v>0</v>
      </c>
      <c r="P205" s="84">
        <f t="shared" ca="1" si="182"/>
        <v>0</v>
      </c>
      <c r="Q205" s="84">
        <f t="shared" ca="1" si="182"/>
        <v>0</v>
      </c>
      <c r="R205" s="84">
        <f t="shared" ca="1" si="182"/>
        <v>0</v>
      </c>
    </row>
  </sheetData>
  <phoneticPr fontId="5" type="noConversion"/>
  <pageMargins left="0.75" right="0.75" top="1" bottom="1" header="0.5" footer="0.5"/>
  <pageSetup scale="68" fitToHeight="0" orientation="landscape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99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5" width="8.453125" style="24" customWidth="1"/>
    <col min="6" max="18" width="8.7265625" style="24" customWidth="1"/>
    <col min="19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8" ht="18" customHeight="1">
      <c r="A2" s="78" t="s">
        <v>152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8">
      <c r="A3" s="23" t="s">
        <v>1</v>
      </c>
    </row>
    <row r="4" spans="1:18">
      <c r="B4" s="25">
        <v>1</v>
      </c>
      <c r="C4" s="40" t="s">
        <v>208</v>
      </c>
      <c r="D4" s="33"/>
      <c r="E4" s="38"/>
      <c r="F4" s="33"/>
      <c r="G4" s="33"/>
      <c r="H4" s="33"/>
      <c r="I4" s="33"/>
      <c r="J4" s="33"/>
      <c r="K4" s="33"/>
    </row>
    <row r="5" spans="1:18">
      <c r="B5" s="25">
        <v>1</v>
      </c>
      <c r="C5" s="41"/>
      <c r="D5" s="33" t="s">
        <v>93</v>
      </c>
      <c r="E5" s="38"/>
      <c r="F5" s="33">
        <f>Calcs!F7</f>
        <v>1082.6290322580644</v>
      </c>
      <c r="G5" s="33">
        <f ca="1">Calcs!G7</f>
        <v>1081.8722556631715</v>
      </c>
      <c r="H5" s="33">
        <f ca="1">Calcs!H7</f>
        <v>1081.3055774313018</v>
      </c>
      <c r="I5" s="33">
        <f ca="1">Calcs!I7</f>
        <v>1080.9076250090843</v>
      </c>
      <c r="J5" s="33">
        <f ca="1">Calcs!J7</f>
        <v>1080.6594389510487</v>
      </c>
      <c r="K5" s="33">
        <f ca="1">Calcs!K7</f>
        <v>1080.5442004720246</v>
      </c>
      <c r="L5" s="33">
        <f ca="1">Calcs!L7</f>
        <v>1080.5469897597563</v>
      </c>
      <c r="M5" s="33">
        <f ca="1">Calcs!M7</f>
        <v>1080.6545715748016</v>
      </c>
      <c r="N5" s="33">
        <f ca="1">Calcs!N7</f>
        <v>1080.8552050568946</v>
      </c>
      <c r="O5" s="33">
        <f ca="1">Calcs!O7</f>
        <v>1081.1384750047828</v>
      </c>
      <c r="P5" s="33">
        <f ca="1">Calcs!P7</f>
        <v>1081.4951422051161</v>
      </c>
      <c r="Q5" s="33">
        <f ca="1">Calcs!Q7</f>
        <v>1081.9170106596846</v>
      </c>
      <c r="R5" s="33">
        <f ca="1">Calcs!R7</f>
        <v>1082.3968098031341</v>
      </c>
    </row>
    <row r="6" spans="1:18">
      <c r="B6" s="25">
        <v>1</v>
      </c>
      <c r="C6" s="41"/>
      <c r="D6" s="55" t="s">
        <v>95</v>
      </c>
      <c r="E6" s="38"/>
      <c r="F6" s="33">
        <f>'Weekly IS'!F13</f>
        <v>0</v>
      </c>
      <c r="G6" s="33">
        <f>'Weekly IS'!G13</f>
        <v>0</v>
      </c>
      <c r="H6" s="33">
        <f>'Weekly IS'!H13</f>
        <v>0</v>
      </c>
      <c r="I6" s="33">
        <f>'Weekly IS'!I13</f>
        <v>0</v>
      </c>
      <c r="J6" s="33">
        <f>'Weekly IS'!J13</f>
        <v>0</v>
      </c>
      <c r="K6" s="33">
        <f>'Weekly IS'!K13</f>
        <v>0</v>
      </c>
      <c r="L6" s="33">
        <f>'Weekly IS'!L13</f>
        <v>0</v>
      </c>
      <c r="M6" s="33">
        <f>'Weekly IS'!M13</f>
        <v>0</v>
      </c>
      <c r="N6" s="33">
        <f>'Weekly IS'!N13</f>
        <v>0</v>
      </c>
      <c r="O6" s="33">
        <f>'Weekly IS'!O13</f>
        <v>0</v>
      </c>
      <c r="P6" s="33">
        <f>'Weekly IS'!P13</f>
        <v>0</v>
      </c>
      <c r="Q6" s="33">
        <f>'Weekly IS'!Q13</f>
        <v>0</v>
      </c>
      <c r="R6" s="33">
        <f>'Weekly IS'!R13</f>
        <v>0</v>
      </c>
    </row>
    <row r="7" spans="1:18">
      <c r="B7" s="25">
        <v>1</v>
      </c>
      <c r="C7" s="41"/>
      <c r="D7" s="55" t="s">
        <v>172</v>
      </c>
      <c r="E7" s="38"/>
      <c r="F7" s="33">
        <f>Debt!F12</f>
        <v>200</v>
      </c>
      <c r="G7" s="33">
        <f>Debt!G12</f>
        <v>0</v>
      </c>
      <c r="H7" s="33">
        <f>Debt!H12</f>
        <v>0</v>
      </c>
      <c r="I7" s="33">
        <f>Debt!I12</f>
        <v>0</v>
      </c>
      <c r="J7" s="33">
        <f>Debt!J12</f>
        <v>0</v>
      </c>
      <c r="K7" s="33">
        <f>Debt!K12</f>
        <v>0</v>
      </c>
      <c r="L7" s="33">
        <f>Debt!L12</f>
        <v>0</v>
      </c>
      <c r="M7" s="33">
        <f>Debt!M12</f>
        <v>0</v>
      </c>
      <c r="N7" s="33">
        <f>Debt!N12</f>
        <v>0</v>
      </c>
      <c r="O7" s="33">
        <f>Debt!O12</f>
        <v>0</v>
      </c>
      <c r="P7" s="33">
        <f>Debt!P12</f>
        <v>0</v>
      </c>
      <c r="Q7" s="33">
        <f>Debt!Q12</f>
        <v>0</v>
      </c>
      <c r="R7" s="33">
        <f>Debt!R12</f>
        <v>0</v>
      </c>
    </row>
    <row r="8" spans="1:18">
      <c r="B8" s="25">
        <v>1</v>
      </c>
      <c r="C8" s="33"/>
      <c r="D8" s="55" t="s">
        <v>173</v>
      </c>
      <c r="E8" s="38"/>
      <c r="F8" s="33">
        <f>Debt!F21</f>
        <v>0</v>
      </c>
      <c r="G8" s="33">
        <f>Debt!G21</f>
        <v>0</v>
      </c>
      <c r="H8" s="33">
        <f>Debt!H21</f>
        <v>0</v>
      </c>
      <c r="I8" s="33">
        <f>Debt!I21</f>
        <v>0</v>
      </c>
      <c r="J8" s="33">
        <f>Debt!J21</f>
        <v>0</v>
      </c>
      <c r="K8" s="33">
        <f>Debt!K21</f>
        <v>0</v>
      </c>
      <c r="L8" s="33">
        <f>Debt!L21</f>
        <v>0</v>
      </c>
      <c r="M8" s="33">
        <f>Debt!M21</f>
        <v>0</v>
      </c>
      <c r="N8" s="33">
        <f>Debt!N21</f>
        <v>0</v>
      </c>
      <c r="O8" s="33">
        <f>Debt!O21</f>
        <v>0</v>
      </c>
      <c r="P8" s="33">
        <f>Debt!P21</f>
        <v>0</v>
      </c>
      <c r="Q8" s="33">
        <f>Debt!Q21</f>
        <v>0</v>
      </c>
      <c r="R8" s="33">
        <f>Debt!R21</f>
        <v>0</v>
      </c>
    </row>
    <row r="9" spans="1:18">
      <c r="B9" s="25">
        <v>1</v>
      </c>
      <c r="C9" s="41"/>
      <c r="D9" s="41" t="s">
        <v>209</v>
      </c>
      <c r="E9" s="38"/>
      <c r="F9" s="33">
        <f>SUM(F5:F8)</f>
        <v>1282.6290322580644</v>
      </c>
      <c r="G9" s="33">
        <f t="shared" ref="G9:R9" ca="1" si="1">SUM(G5:G8)</f>
        <v>1081.8722556631715</v>
      </c>
      <c r="H9" s="33">
        <f t="shared" ca="1" si="1"/>
        <v>1081.3055774313018</v>
      </c>
      <c r="I9" s="33">
        <f t="shared" ca="1" si="1"/>
        <v>1080.9076250090843</v>
      </c>
      <c r="J9" s="33">
        <f t="shared" ca="1" si="1"/>
        <v>1080.6594389510487</v>
      </c>
      <c r="K9" s="33">
        <f t="shared" ca="1" si="1"/>
        <v>1080.5442004720246</v>
      </c>
      <c r="L9" s="33">
        <f t="shared" ca="1" si="1"/>
        <v>1080.5469897597563</v>
      </c>
      <c r="M9" s="33">
        <f t="shared" ca="1" si="1"/>
        <v>1080.6545715748016</v>
      </c>
      <c r="N9" s="33">
        <f t="shared" ca="1" si="1"/>
        <v>1080.8552050568946</v>
      </c>
      <c r="O9" s="33">
        <f t="shared" ca="1" si="1"/>
        <v>1081.1384750047828</v>
      </c>
      <c r="P9" s="33">
        <f t="shared" ca="1" si="1"/>
        <v>1081.4951422051161</v>
      </c>
      <c r="Q9" s="33">
        <f t="shared" ca="1" si="1"/>
        <v>1081.9170106596846</v>
      </c>
      <c r="R9" s="33">
        <f t="shared" ca="1" si="1"/>
        <v>1082.3968098031341</v>
      </c>
    </row>
    <row r="10" spans="1:18">
      <c r="B10" s="25">
        <v>1</v>
      </c>
      <c r="C10" s="33"/>
      <c r="D10" s="33"/>
      <c r="E10" s="38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>
      <c r="B11" s="25">
        <v>1</v>
      </c>
      <c r="C11" s="40" t="s">
        <v>210</v>
      </c>
      <c r="D11" s="33"/>
      <c r="E11" s="38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>
      <c r="B12" s="25">
        <v>1</v>
      </c>
      <c r="C12" s="41"/>
      <c r="D12" s="33" t="s">
        <v>78</v>
      </c>
      <c r="E12" s="38"/>
      <c r="F12" s="33">
        <f>-Calcs!F18</f>
        <v>-883.07692307692309</v>
      </c>
      <c r="G12" s="33">
        <f ca="1">-Calcs!G18</f>
        <v>-820.92883333333327</v>
      </c>
      <c r="H12" s="33">
        <f ca="1">-Calcs!H18</f>
        <v>-784.0288756511203</v>
      </c>
      <c r="I12" s="33">
        <f ca="1">-Calcs!I18</f>
        <v>-750.48280575283582</v>
      </c>
      <c r="J12" s="33">
        <f ca="1">-Calcs!J18</f>
        <v>-719.98945676512847</v>
      </c>
      <c r="K12" s="33">
        <f ca="1">-Calcs!K18</f>
        <v>-692.27469372718701</v>
      </c>
      <c r="L12" s="33">
        <f ca="1">-Calcs!L18</f>
        <v>-667.08898756804342</v>
      </c>
      <c r="M12" s="33">
        <f ca="1">-Calcs!M18</f>
        <v>-644.20520680550067</v>
      </c>
      <c r="N12" s="33">
        <f ca="1">-Calcs!N18</f>
        <v>-623.41660742752811</v>
      </c>
      <c r="O12" s="33">
        <f ca="1">-Calcs!O18</f>
        <v>-604.53500317049043</v>
      </c>
      <c r="P12" s="33">
        <f ca="1">-Calcs!P18</f>
        <v>-587.38910000471583</v>
      </c>
      <c r="Q12" s="33">
        <f ca="1">-Calcs!Q18</f>
        <v>-571.82298009081819</v>
      </c>
      <c r="R12" s="33">
        <f ca="1">-Calcs!R18</f>
        <v>-557.69472179270099</v>
      </c>
    </row>
    <row r="13" spans="1:18">
      <c r="B13" s="25">
        <v>1</v>
      </c>
      <c r="C13" s="41"/>
      <c r="D13" s="33" t="s">
        <v>83</v>
      </c>
      <c r="E13" s="38"/>
      <c r="F13" s="33">
        <f>-Calcs!F24</f>
        <v>-752</v>
      </c>
      <c r="G13" s="33">
        <f ca="1">-Calcs!G24</f>
        <v>0</v>
      </c>
      <c r="H13" s="33">
        <f ca="1">-Calcs!H24</f>
        <v>-1143.1829111829588</v>
      </c>
      <c r="I13" s="33">
        <f ca="1">-Calcs!I24</f>
        <v>0</v>
      </c>
      <c r="J13" s="33">
        <f ca="1">-Calcs!J24</f>
        <v>-1145.3121871051551</v>
      </c>
      <c r="K13" s="33">
        <f ca="1">-Calcs!K24</f>
        <v>0</v>
      </c>
      <c r="L13" s="33">
        <f ca="1">-Calcs!L24</f>
        <v>-1147.4388515559988</v>
      </c>
      <c r="M13" s="33">
        <f ca="1">-Calcs!M24</f>
        <v>0</v>
      </c>
      <c r="N13" s="33">
        <f ca="1">-Calcs!N24</f>
        <v>-1149.5631487993223</v>
      </c>
      <c r="O13" s="33">
        <f ca="1">-Calcs!O24</f>
        <v>0</v>
      </c>
      <c r="P13" s="33">
        <f ca="1">-Calcs!P24</f>
        <v>-1151.6853136689106</v>
      </c>
      <c r="Q13" s="33">
        <f ca="1">-Calcs!Q24</f>
        <v>0</v>
      </c>
      <c r="R13" s="33">
        <f ca="1">-Calcs!R24</f>
        <v>-1153.8055719423469</v>
      </c>
    </row>
    <row r="14" spans="1:18">
      <c r="B14" s="25">
        <v>1</v>
      </c>
      <c r="C14" s="41"/>
      <c r="D14" s="55" t="s">
        <v>94</v>
      </c>
      <c r="E14" s="38"/>
      <c r="F14" s="33">
        <f>-Calcs!F30</f>
        <v>0</v>
      </c>
      <c r="G14" s="33">
        <f ca="1">-Calcs!G30</f>
        <v>-626.51866978461533</v>
      </c>
      <c r="H14" s="33">
        <f ca="1">-Calcs!H30</f>
        <v>0</v>
      </c>
      <c r="I14" s="33">
        <f ca="1">-Calcs!I30</f>
        <v>0</v>
      </c>
      <c r="J14" s="33">
        <f ca="1">-Calcs!J30</f>
        <v>0</v>
      </c>
      <c r="K14" s="33">
        <f ca="1">-Calcs!K30</f>
        <v>0</v>
      </c>
      <c r="L14" s="33">
        <f ca="1">-Calcs!L30</f>
        <v>0</v>
      </c>
      <c r="M14" s="33">
        <f ca="1">-Calcs!M30</f>
        <v>0</v>
      </c>
      <c r="N14" s="33">
        <f ca="1">-Calcs!N30</f>
        <v>0</v>
      </c>
      <c r="O14" s="33">
        <f ca="1">-Calcs!O30</f>
        <v>0</v>
      </c>
      <c r="P14" s="33">
        <f ca="1">-Calcs!P30</f>
        <v>0</v>
      </c>
      <c r="Q14" s="33">
        <f ca="1">-Calcs!Q30</f>
        <v>0</v>
      </c>
      <c r="R14" s="33">
        <f ca="1">-Calcs!R30</f>
        <v>0</v>
      </c>
    </row>
    <row r="15" spans="1:18">
      <c r="B15" s="25">
        <v>1</v>
      </c>
      <c r="C15" s="41"/>
      <c r="D15" s="55" t="s">
        <v>96</v>
      </c>
      <c r="E15" s="38"/>
      <c r="F15" s="33">
        <f>-'Weekly IS'!F14</f>
        <v>0</v>
      </c>
      <c r="G15" s="33">
        <f>-'Weekly IS'!G14</f>
        <v>0</v>
      </c>
      <c r="H15" s="33">
        <f>-'Weekly IS'!H14</f>
        <v>0</v>
      </c>
      <c r="I15" s="33">
        <f>-'Weekly IS'!I14</f>
        <v>0</v>
      </c>
      <c r="J15" s="33">
        <f>-'Weekly IS'!J14</f>
        <v>0</v>
      </c>
      <c r="K15" s="33">
        <f>-'Weekly IS'!K14</f>
        <v>0</v>
      </c>
      <c r="L15" s="33">
        <f>-'Weekly IS'!L14</f>
        <v>0</v>
      </c>
      <c r="M15" s="33">
        <f>-'Weekly IS'!M14</f>
        <v>0</v>
      </c>
      <c r="N15" s="33">
        <f>-'Weekly IS'!N14</f>
        <v>0</v>
      </c>
      <c r="O15" s="33">
        <f>-'Weekly IS'!O14</f>
        <v>0</v>
      </c>
      <c r="P15" s="33">
        <f>-'Weekly IS'!P14</f>
        <v>0</v>
      </c>
      <c r="Q15" s="33">
        <f>-'Weekly IS'!Q14</f>
        <v>0</v>
      </c>
      <c r="R15" s="33">
        <f>-'Weekly IS'!R14</f>
        <v>0</v>
      </c>
    </row>
    <row r="16" spans="1:18">
      <c r="B16" s="25">
        <v>1</v>
      </c>
      <c r="C16" s="41"/>
      <c r="D16" s="33" t="s">
        <v>118</v>
      </c>
      <c r="E16" s="38"/>
      <c r="F16" s="33">
        <f ca="1">-Calcs!F35</f>
        <v>-32.277784615384618</v>
      </c>
      <c r="G16" s="33">
        <f ca="1">-Calcs!G35</f>
        <v>-32.305593168284027</v>
      </c>
      <c r="H16" s="33">
        <f ca="1">-Calcs!H35</f>
        <v>-32.333425679321316</v>
      </c>
      <c r="I16" s="33">
        <f ca="1">-Calcs!I35</f>
        <v>-32.361282169137347</v>
      </c>
      <c r="J16" s="33">
        <f ca="1">-Calcs!J35</f>
        <v>-32.389162658390759</v>
      </c>
      <c r="K16" s="33">
        <f ca="1">-Calcs!K35</f>
        <v>-32.417067167757992</v>
      </c>
      <c r="L16" s="33">
        <f ca="1">-Calcs!L35</f>
        <v>-32.444995717933296</v>
      </c>
      <c r="M16" s="33">
        <f ca="1">-Calcs!M35</f>
        <v>-32.472948329628743</v>
      </c>
      <c r="N16" s="33">
        <f ca="1">-Calcs!N35</f>
        <v>-32.500925023574268</v>
      </c>
      <c r="O16" s="33">
        <f ca="1">-Calcs!O35</f>
        <v>-32.528925820517657</v>
      </c>
      <c r="P16" s="33">
        <f ca="1">-Calcs!P35</f>
        <v>-32.556950741224568</v>
      </c>
      <c r="Q16" s="33">
        <f ca="1">-Calcs!Q35</f>
        <v>-32.584999806478542</v>
      </c>
      <c r="R16" s="33">
        <f ca="1">-Calcs!R35</f>
        <v>-32.613073037081044</v>
      </c>
    </row>
    <row r="17" spans="2:18">
      <c r="B17" s="25">
        <v>1</v>
      </c>
      <c r="C17" s="41"/>
      <c r="D17" s="33" t="s">
        <v>174</v>
      </c>
      <c r="E17" s="38"/>
      <c r="F17" s="33">
        <f>-Debt!F13</f>
        <v>0</v>
      </c>
      <c r="G17" s="33">
        <f>-Debt!G13</f>
        <v>0</v>
      </c>
      <c r="H17" s="33">
        <f>-Debt!H13</f>
        <v>0</v>
      </c>
      <c r="I17" s="33">
        <f>-Debt!I13</f>
        <v>0</v>
      </c>
      <c r="J17" s="33">
        <f>-Debt!J13</f>
        <v>0</v>
      </c>
      <c r="K17" s="33">
        <f>-Debt!K13</f>
        <v>0</v>
      </c>
      <c r="L17" s="33">
        <f>-Debt!L13</f>
        <v>0</v>
      </c>
      <c r="M17" s="33">
        <f>-Debt!M13</f>
        <v>0</v>
      </c>
      <c r="N17" s="33">
        <f>-Debt!N13</f>
        <v>0</v>
      </c>
      <c r="O17" s="33">
        <f>-Debt!O13</f>
        <v>0</v>
      </c>
      <c r="P17" s="33">
        <f>-Debt!P13</f>
        <v>0</v>
      </c>
      <c r="Q17" s="33">
        <f>-Debt!Q13</f>
        <v>0</v>
      </c>
      <c r="R17" s="33">
        <f>-Debt!R13</f>
        <v>0</v>
      </c>
    </row>
    <row r="18" spans="2:18">
      <c r="B18" s="25">
        <v>1</v>
      </c>
      <c r="C18" s="41"/>
      <c r="D18" s="33" t="s">
        <v>176</v>
      </c>
      <c r="E18" s="38"/>
      <c r="F18" s="33">
        <f>-SUM(Debt!F22:F22)</f>
        <v>0</v>
      </c>
      <c r="G18" s="33">
        <f>-Debt!G22</f>
        <v>0</v>
      </c>
      <c r="H18" s="33">
        <f>-Debt!H22</f>
        <v>0</v>
      </c>
      <c r="I18" s="33">
        <f>-Debt!I22</f>
        <v>0</v>
      </c>
      <c r="J18" s="33">
        <f>-Debt!J22</f>
        <v>0</v>
      </c>
      <c r="K18" s="33">
        <f>-Debt!K22</f>
        <v>0</v>
      </c>
      <c r="L18" s="33">
        <f>-Debt!L22</f>
        <v>0</v>
      </c>
      <c r="M18" s="33">
        <f>-Debt!M22</f>
        <v>0</v>
      </c>
      <c r="N18" s="33">
        <f>-Debt!N22</f>
        <v>0</v>
      </c>
      <c r="O18" s="33">
        <f>-Debt!O22</f>
        <v>0</v>
      </c>
      <c r="P18" s="33">
        <f>-Debt!P22</f>
        <v>0</v>
      </c>
      <c r="Q18" s="33">
        <f>-Debt!Q22</f>
        <v>0</v>
      </c>
      <c r="R18" s="33">
        <f>-Debt!R22</f>
        <v>0</v>
      </c>
    </row>
    <row r="19" spans="2:18">
      <c r="B19" s="25">
        <v>1</v>
      </c>
      <c r="C19" s="41"/>
      <c r="D19" s="41" t="s">
        <v>211</v>
      </c>
      <c r="E19" s="38"/>
      <c r="F19" s="33">
        <f ca="1">SUM(F12:F18)</f>
        <v>-1667.3547076923078</v>
      </c>
      <c r="G19" s="33">
        <f t="shared" ref="G19:R19" ca="1" si="2">SUM(G12:G18)</f>
        <v>-1479.7530962862327</v>
      </c>
      <c r="H19" s="33">
        <f t="shared" ca="1" si="2"/>
        <v>-1959.5452125134007</v>
      </c>
      <c r="I19" s="33">
        <f t="shared" ca="1" si="2"/>
        <v>-782.84408792197314</v>
      </c>
      <c r="J19" s="33">
        <f t="shared" ca="1" si="2"/>
        <v>-1897.6908065286741</v>
      </c>
      <c r="K19" s="33">
        <f t="shared" ca="1" si="2"/>
        <v>-724.69176089494499</v>
      </c>
      <c r="L19" s="33">
        <f t="shared" ca="1" si="2"/>
        <v>-1846.9728348419756</v>
      </c>
      <c r="M19" s="33">
        <f t="shared" ca="1" si="2"/>
        <v>-676.67815513512937</v>
      </c>
      <c r="N19" s="33">
        <f t="shared" ca="1" si="2"/>
        <v>-1805.4806812504248</v>
      </c>
      <c r="O19" s="33">
        <f t="shared" ca="1" si="2"/>
        <v>-637.06392899100808</v>
      </c>
      <c r="P19" s="33">
        <f t="shared" ca="1" si="2"/>
        <v>-1771.6313644148509</v>
      </c>
      <c r="Q19" s="33">
        <f t="shared" ca="1" si="2"/>
        <v>-604.40797989729674</v>
      </c>
      <c r="R19" s="33">
        <f t="shared" ca="1" si="2"/>
        <v>-1744.1133667721288</v>
      </c>
    </row>
    <row r="20" spans="2:18">
      <c r="B20" s="25">
        <v>1</v>
      </c>
      <c r="C20" s="33"/>
      <c r="D20" s="33"/>
      <c r="E20" s="3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2:18">
      <c r="B21" s="25">
        <v>1</v>
      </c>
      <c r="C21" s="41"/>
      <c r="D21" s="40" t="s">
        <v>215</v>
      </c>
      <c r="E21" s="38"/>
      <c r="F21" s="33">
        <f ca="1">SUM(F9,F19)</f>
        <v>-384.72567543424339</v>
      </c>
      <c r="G21" s="33">
        <f t="shared" ref="G21:R21" ca="1" si="3">SUM(G9,G19)</f>
        <v>-397.8808406230612</v>
      </c>
      <c r="H21" s="33">
        <f t="shared" ca="1" si="3"/>
        <v>-878.23963508209886</v>
      </c>
      <c r="I21" s="33">
        <f t="shared" ca="1" si="3"/>
        <v>298.06353708711117</v>
      </c>
      <c r="J21" s="33">
        <f t="shared" ca="1" si="3"/>
        <v>-817.03136757762536</v>
      </c>
      <c r="K21" s="33">
        <f t="shared" ca="1" si="3"/>
        <v>355.85243957707962</v>
      </c>
      <c r="L21" s="33">
        <f t="shared" ca="1" si="3"/>
        <v>-766.42584508221921</v>
      </c>
      <c r="M21" s="33">
        <f t="shared" ca="1" si="3"/>
        <v>403.97641643967222</v>
      </c>
      <c r="N21" s="33">
        <f t="shared" ca="1" si="3"/>
        <v>-724.62547619353018</v>
      </c>
      <c r="O21" s="33">
        <f t="shared" ca="1" si="3"/>
        <v>444.07454601377469</v>
      </c>
      <c r="P21" s="33">
        <f t="shared" ca="1" si="3"/>
        <v>-690.1362222097348</v>
      </c>
      <c r="Q21" s="33">
        <f t="shared" ca="1" si="3"/>
        <v>477.50903076238785</v>
      </c>
      <c r="R21" s="33">
        <f t="shared" ca="1" si="3"/>
        <v>-661.71655696899461</v>
      </c>
    </row>
    <row r="22" spans="2:18">
      <c r="B22" s="25">
        <v>1</v>
      </c>
      <c r="C22" s="33"/>
      <c r="D22" s="33" t="s">
        <v>110</v>
      </c>
      <c r="E22" s="38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2:18">
      <c r="B23" s="25">
        <v>1</v>
      </c>
      <c r="C23" s="26" t="s">
        <v>212</v>
      </c>
      <c r="D23" s="23"/>
      <c r="E23" s="38"/>
    </row>
    <row r="24" spans="2:18">
      <c r="B24" s="25">
        <v>1</v>
      </c>
      <c r="C24" s="61"/>
      <c r="D24" s="24" t="s">
        <v>159</v>
      </c>
      <c r="E24" s="38"/>
      <c r="F24" s="33">
        <f>E26</f>
        <v>55</v>
      </c>
      <c r="G24" s="33">
        <f t="shared" ref="G24:R24" ca="1" si="4">F26</f>
        <v>-329.72567543424339</v>
      </c>
      <c r="H24" s="33">
        <f t="shared" ca="1" si="4"/>
        <v>-727.60651605730459</v>
      </c>
      <c r="I24" s="33">
        <f t="shared" ca="1" si="4"/>
        <v>-1605.8461511394034</v>
      </c>
      <c r="J24" s="33">
        <f t="shared" ca="1" si="4"/>
        <v>-1307.7826140522923</v>
      </c>
      <c r="K24" s="33">
        <f t="shared" ca="1" si="4"/>
        <v>-2124.8139816299176</v>
      </c>
      <c r="L24" s="33">
        <f t="shared" ca="1" si="4"/>
        <v>-1768.961542052838</v>
      </c>
      <c r="M24" s="33">
        <f t="shared" ca="1" si="4"/>
        <v>-2535.387387135057</v>
      </c>
      <c r="N24" s="33">
        <f t="shared" ca="1" si="4"/>
        <v>-2131.410970695385</v>
      </c>
      <c r="O24" s="33">
        <f t="shared" ca="1" si="4"/>
        <v>-2856.0364468889152</v>
      </c>
      <c r="P24" s="33">
        <f t="shared" ca="1" si="4"/>
        <v>-2411.9619008751406</v>
      </c>
      <c r="Q24" s="33">
        <f t="shared" ca="1" si="4"/>
        <v>-3102.0981230848756</v>
      </c>
      <c r="R24" s="33">
        <f t="shared" ca="1" si="4"/>
        <v>-2624.5890923224879</v>
      </c>
    </row>
    <row r="25" spans="2:18">
      <c r="B25" s="25">
        <v>1</v>
      </c>
      <c r="C25" s="61"/>
      <c r="D25" s="24" t="s">
        <v>213</v>
      </c>
      <c r="E25" s="38"/>
      <c r="F25" s="33">
        <f ca="1">F21</f>
        <v>-384.72567543424339</v>
      </c>
      <c r="G25" s="33">
        <f t="shared" ref="G25:R25" ca="1" si="5">G21</f>
        <v>-397.8808406230612</v>
      </c>
      <c r="H25" s="33">
        <f t="shared" ca="1" si="5"/>
        <v>-878.23963508209886</v>
      </c>
      <c r="I25" s="33">
        <f t="shared" ca="1" si="5"/>
        <v>298.06353708711117</v>
      </c>
      <c r="J25" s="33">
        <f t="shared" ca="1" si="5"/>
        <v>-817.03136757762536</v>
      </c>
      <c r="K25" s="33">
        <f t="shared" ca="1" si="5"/>
        <v>355.85243957707962</v>
      </c>
      <c r="L25" s="33">
        <f t="shared" ca="1" si="5"/>
        <v>-766.42584508221921</v>
      </c>
      <c r="M25" s="33">
        <f t="shared" ca="1" si="5"/>
        <v>403.97641643967222</v>
      </c>
      <c r="N25" s="33">
        <f t="shared" ca="1" si="5"/>
        <v>-724.62547619353018</v>
      </c>
      <c r="O25" s="33">
        <f t="shared" ca="1" si="5"/>
        <v>444.07454601377469</v>
      </c>
      <c r="P25" s="33">
        <f t="shared" ca="1" si="5"/>
        <v>-690.1362222097348</v>
      </c>
      <c r="Q25" s="33">
        <f t="shared" ca="1" si="5"/>
        <v>477.50903076238785</v>
      </c>
      <c r="R25" s="33">
        <f t="shared" ca="1" si="5"/>
        <v>-661.71655696899461</v>
      </c>
    </row>
    <row r="26" spans="2:18">
      <c r="B26" s="25">
        <v>1</v>
      </c>
      <c r="C26" s="61"/>
      <c r="D26" s="24" t="s">
        <v>214</v>
      </c>
      <c r="E26" s="33">
        <f>'Weekly BS'!E6-'Weekly BS'!E17</f>
        <v>55</v>
      </c>
      <c r="F26" s="33">
        <f ca="1">SUM(F24:F25)</f>
        <v>-329.72567543424339</v>
      </c>
      <c r="G26" s="33">
        <f t="shared" ref="G26:R26" ca="1" si="6">SUM(G24:G25)</f>
        <v>-727.60651605730459</v>
      </c>
      <c r="H26" s="33">
        <f t="shared" ca="1" si="6"/>
        <v>-1605.8461511394034</v>
      </c>
      <c r="I26" s="33">
        <f t="shared" ca="1" si="6"/>
        <v>-1307.7826140522923</v>
      </c>
      <c r="J26" s="33">
        <f t="shared" ca="1" si="6"/>
        <v>-2124.8139816299176</v>
      </c>
      <c r="K26" s="33">
        <f t="shared" ca="1" si="6"/>
        <v>-1768.961542052838</v>
      </c>
      <c r="L26" s="33">
        <f t="shared" ca="1" si="6"/>
        <v>-2535.387387135057</v>
      </c>
      <c r="M26" s="33">
        <f t="shared" ca="1" si="6"/>
        <v>-2131.410970695385</v>
      </c>
      <c r="N26" s="33">
        <f t="shared" ca="1" si="6"/>
        <v>-2856.0364468889152</v>
      </c>
      <c r="O26" s="33">
        <f t="shared" ca="1" si="6"/>
        <v>-2411.9619008751406</v>
      </c>
      <c r="P26" s="33">
        <f t="shared" ca="1" si="6"/>
        <v>-3102.0981230848756</v>
      </c>
      <c r="Q26" s="33">
        <f t="shared" ca="1" si="6"/>
        <v>-2624.5890923224879</v>
      </c>
      <c r="R26" s="33">
        <f t="shared" ca="1" si="6"/>
        <v>-3286.3056492914825</v>
      </c>
    </row>
    <row r="27" spans="2:18" hidden="1"/>
    <row r="28" spans="2:18" hidden="1"/>
    <row r="29" spans="2:18" hidden="1"/>
    <row r="30" spans="2:18" hidden="1"/>
    <row r="31" spans="2:18" hidden="1"/>
    <row r="32" spans="2:1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18" hidden="1"/>
    <row r="50" spans="1:18" hidden="1"/>
    <row r="51" spans="1:18" hidden="1"/>
    <row r="52" spans="1:18" hidden="1"/>
    <row r="53" spans="1:18" hidden="1"/>
    <row r="54" spans="1:18" hidden="1"/>
    <row r="55" spans="1:18" hidden="1"/>
    <row r="56" spans="1:18" hidden="1"/>
    <row r="57" spans="1:18" hidden="1"/>
    <row r="58" spans="1:18" hidden="1"/>
    <row r="60" spans="1:18">
      <c r="A60" s="23" t="s">
        <v>2</v>
      </c>
    </row>
    <row r="61" spans="1:18">
      <c r="B61" s="25">
        <v>2</v>
      </c>
      <c r="C61" s="40" t="s">
        <v>208</v>
      </c>
      <c r="D61" s="33"/>
      <c r="E61" s="38"/>
      <c r="F61" s="33"/>
      <c r="G61" s="33"/>
      <c r="H61" s="33"/>
      <c r="I61" s="33"/>
      <c r="J61" s="33"/>
      <c r="K61" s="33"/>
    </row>
    <row r="62" spans="1:18">
      <c r="B62" s="25">
        <v>2</v>
      </c>
      <c r="C62" s="41"/>
      <c r="D62" s="33" t="s">
        <v>93</v>
      </c>
      <c r="E62" s="38"/>
      <c r="F62" s="33">
        <f ca="1">Calcs!F64</f>
        <v>1082.9280900186764</v>
      </c>
      <c r="G62" s="33">
        <f ca="1">Calcs!G64</f>
        <v>1083.4824707433445</v>
      </c>
      <c r="H62" s="33">
        <f ca="1">Calcs!H64</f>
        <v>1084.0574000964536</v>
      </c>
      <c r="I62" s="33">
        <f ca="1">Calcs!I64</f>
        <v>1084.6506143509523</v>
      </c>
      <c r="J62" s="33">
        <f ca="1">Calcs!J64</f>
        <v>1085.2601053999722</v>
      </c>
      <c r="K62" s="33">
        <f ca="1">Calcs!K64</f>
        <v>1085.88409189651</v>
      </c>
      <c r="L62" s="33">
        <f ca="1">Calcs!L64</f>
        <v>1086.5209936515344</v>
      </c>
      <c r="M62" s="33">
        <f ca="1">Calcs!M64</f>
        <v>1087.1694089226271</v>
      </c>
      <c r="N62" s="33">
        <f ca="1">Calcs!N64</f>
        <v>1087.8280942668109</v>
      </c>
      <c r="O62" s="33">
        <f ca="1">Calcs!O64</f>
        <v>1088.4959466680575</v>
      </c>
      <c r="P62" s="33">
        <f ca="1">Calcs!P64</f>
        <v>1089.1719876826587</v>
      </c>
      <c r="Q62" s="33">
        <f ca="1">Calcs!Q64</f>
        <v>1089.8553493746335</v>
      </c>
      <c r="R62" s="33">
        <f ca="1">Calcs!R64</f>
        <v>1090.5452618390786</v>
      </c>
    </row>
    <row r="63" spans="1:18">
      <c r="B63" s="25">
        <v>2</v>
      </c>
      <c r="C63" s="41"/>
      <c r="D63" s="55" t="s">
        <v>95</v>
      </c>
      <c r="E63" s="38"/>
      <c r="F63" s="33">
        <f>'Weekly IS'!F70</f>
        <v>0</v>
      </c>
      <c r="G63" s="33">
        <f>'Weekly IS'!G70</f>
        <v>0</v>
      </c>
      <c r="H63" s="33">
        <f>'Weekly IS'!H70</f>
        <v>0</v>
      </c>
      <c r="I63" s="33">
        <f>'Weekly IS'!I70</f>
        <v>0</v>
      </c>
      <c r="J63" s="33">
        <f>'Weekly IS'!J70</f>
        <v>0</v>
      </c>
      <c r="K63" s="33">
        <f>'Weekly IS'!K70</f>
        <v>0</v>
      </c>
      <c r="L63" s="33">
        <f>'Weekly IS'!L70</f>
        <v>0</v>
      </c>
      <c r="M63" s="33">
        <f>'Weekly IS'!M70</f>
        <v>0</v>
      </c>
      <c r="N63" s="33">
        <f>'Weekly IS'!N70</f>
        <v>0</v>
      </c>
      <c r="O63" s="33">
        <f>'Weekly IS'!O70</f>
        <v>0</v>
      </c>
      <c r="P63" s="33">
        <f>'Weekly IS'!P70</f>
        <v>0</v>
      </c>
      <c r="Q63" s="33">
        <f>'Weekly IS'!Q70</f>
        <v>0</v>
      </c>
      <c r="R63" s="33">
        <f>'Weekly IS'!R70</f>
        <v>0</v>
      </c>
    </row>
    <row r="64" spans="1:18">
      <c r="B64" s="25">
        <v>2</v>
      </c>
      <c r="C64" s="41"/>
      <c r="D64" s="55" t="s">
        <v>172</v>
      </c>
      <c r="E64" s="38"/>
      <c r="F64" s="33">
        <f>Debt!F69</f>
        <v>0</v>
      </c>
      <c r="G64" s="33">
        <f>Debt!G69</f>
        <v>0</v>
      </c>
      <c r="H64" s="33">
        <f>Debt!H69</f>
        <v>0</v>
      </c>
      <c r="I64" s="33">
        <f>Debt!I69</f>
        <v>0</v>
      </c>
      <c r="J64" s="33">
        <f>Debt!J69</f>
        <v>0</v>
      </c>
      <c r="K64" s="33">
        <f>Debt!K69</f>
        <v>0</v>
      </c>
      <c r="L64" s="33">
        <f>Debt!L69</f>
        <v>0</v>
      </c>
      <c r="M64" s="33">
        <f>Debt!M69</f>
        <v>0</v>
      </c>
      <c r="N64" s="33">
        <f>Debt!N69</f>
        <v>0</v>
      </c>
      <c r="O64" s="33">
        <f>Debt!O69</f>
        <v>0</v>
      </c>
      <c r="P64" s="33">
        <f>Debt!P69</f>
        <v>0</v>
      </c>
      <c r="Q64" s="33">
        <f>Debt!Q69</f>
        <v>0</v>
      </c>
      <c r="R64" s="33">
        <f>Debt!R69</f>
        <v>0</v>
      </c>
    </row>
    <row r="65" spans="2:18">
      <c r="B65" s="25">
        <v>2</v>
      </c>
      <c r="C65" s="33"/>
      <c r="D65" s="55" t="s">
        <v>173</v>
      </c>
      <c r="E65" s="38"/>
      <c r="F65" s="33">
        <f>Debt!F78</f>
        <v>0</v>
      </c>
      <c r="G65" s="33">
        <f>Debt!G78</f>
        <v>0</v>
      </c>
      <c r="H65" s="33">
        <f>Debt!H78</f>
        <v>0</v>
      </c>
      <c r="I65" s="33">
        <f>Debt!I78</f>
        <v>0</v>
      </c>
      <c r="J65" s="33">
        <f>Debt!J78</f>
        <v>0</v>
      </c>
      <c r="K65" s="33">
        <f>Debt!K78</f>
        <v>0</v>
      </c>
      <c r="L65" s="33">
        <f>Debt!L78</f>
        <v>0</v>
      </c>
      <c r="M65" s="33">
        <f>Debt!M78</f>
        <v>0</v>
      </c>
      <c r="N65" s="33">
        <f>Debt!N78</f>
        <v>0</v>
      </c>
      <c r="O65" s="33">
        <f>Debt!O78</f>
        <v>0</v>
      </c>
      <c r="P65" s="33">
        <f>Debt!P78</f>
        <v>0</v>
      </c>
      <c r="Q65" s="33">
        <f>Debt!Q78</f>
        <v>0</v>
      </c>
      <c r="R65" s="33">
        <f>Debt!R78</f>
        <v>0</v>
      </c>
    </row>
    <row r="66" spans="2:18">
      <c r="B66" s="25">
        <v>2</v>
      </c>
      <c r="C66" s="41"/>
      <c r="D66" s="41" t="s">
        <v>209</v>
      </c>
      <c r="E66" s="38"/>
      <c r="F66" s="33">
        <f t="shared" ref="F66:R66" ca="1" si="7">SUM(F62:F65)</f>
        <v>1082.9280900186764</v>
      </c>
      <c r="G66" s="33">
        <f t="shared" ca="1" si="7"/>
        <v>1083.4824707433445</v>
      </c>
      <c r="H66" s="33">
        <f t="shared" ca="1" si="7"/>
        <v>1084.0574000964536</v>
      </c>
      <c r="I66" s="33">
        <f t="shared" ca="1" si="7"/>
        <v>1084.6506143509523</v>
      </c>
      <c r="J66" s="33">
        <f t="shared" ca="1" si="7"/>
        <v>1085.2601053999722</v>
      </c>
      <c r="K66" s="33">
        <f t="shared" ca="1" si="7"/>
        <v>1085.88409189651</v>
      </c>
      <c r="L66" s="33">
        <f t="shared" ca="1" si="7"/>
        <v>1086.5209936515344</v>
      </c>
      <c r="M66" s="33">
        <f t="shared" ca="1" si="7"/>
        <v>1087.1694089226271</v>
      </c>
      <c r="N66" s="33">
        <f t="shared" ca="1" si="7"/>
        <v>1087.8280942668109</v>
      </c>
      <c r="O66" s="33">
        <f t="shared" ca="1" si="7"/>
        <v>1088.4959466680575</v>
      </c>
      <c r="P66" s="33">
        <f t="shared" ca="1" si="7"/>
        <v>1089.1719876826587</v>
      </c>
      <c r="Q66" s="33">
        <f t="shared" ca="1" si="7"/>
        <v>1089.8553493746335</v>
      </c>
      <c r="R66" s="33">
        <f t="shared" ca="1" si="7"/>
        <v>1090.5452618390786</v>
      </c>
    </row>
    <row r="67" spans="2:18">
      <c r="B67" s="25">
        <v>2</v>
      </c>
      <c r="C67" s="33"/>
      <c r="D67" s="33"/>
      <c r="E67" s="38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2:18">
      <c r="B68" s="25">
        <v>2</v>
      </c>
      <c r="C68" s="40" t="s">
        <v>210</v>
      </c>
      <c r="D68" s="33"/>
      <c r="E68" s="38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2:18">
      <c r="B69" s="25">
        <v>2</v>
      </c>
      <c r="C69" s="41"/>
      <c r="D69" s="33" t="s">
        <v>78</v>
      </c>
      <c r="E69" s="38"/>
      <c r="F69" s="33">
        <f ca="1">-Calcs!F75</f>
        <v>-544.87514353699851</v>
      </c>
      <c r="G69" s="33">
        <f ca="1">-Calcs!G75</f>
        <v>-534.64709878118163</v>
      </c>
      <c r="H69" s="33">
        <f ca="1">-Calcs!H75</f>
        <v>-525.37105213857762</v>
      </c>
      <c r="I69" s="33">
        <f ca="1">-Calcs!I75</f>
        <v>-516.9614325746137</v>
      </c>
      <c r="J69" s="33">
        <f ca="1">-Calcs!J75</f>
        <v>-509.34035158269228</v>
      </c>
      <c r="K69" s="33">
        <f ca="1">-Calcs!K75</f>
        <v>-502.43691366527736</v>
      </c>
      <c r="L69" s="33">
        <f ca="1">-Calcs!L75</f>
        <v>-496.1865886961134</v>
      </c>
      <c r="M69" s="33">
        <f ca="1">-Calcs!M75</f>
        <v>-490.53064061010923</v>
      </c>
      <c r="N69" s="33">
        <f ca="1">-Calcs!N75</f>
        <v>-485.41560736582232</v>
      </c>
      <c r="O69" s="33">
        <f ca="1">-Calcs!O75</f>
        <v>-480.79282757912722</v>
      </c>
      <c r="P69" s="33">
        <f ca="1">-Calcs!P75</f>
        <v>-476.61800963961201</v>
      </c>
      <c r="Q69" s="33">
        <f ca="1">-Calcs!Q75</f>
        <v>-472.85083949712123</v>
      </c>
      <c r="R69" s="33">
        <f ca="1">-Calcs!R75</f>
        <v>-469.45462364802779</v>
      </c>
    </row>
    <row r="70" spans="2:18">
      <c r="B70" s="25">
        <v>2</v>
      </c>
      <c r="C70" s="41"/>
      <c r="D70" s="33" t="s">
        <v>83</v>
      </c>
      <c r="E70" s="38"/>
      <c r="F70" s="33">
        <f ca="1">-Calcs!F81</f>
        <v>0</v>
      </c>
      <c r="G70" s="33">
        <f ca="1">-Calcs!G81</f>
        <v>-1116.6535854550648</v>
      </c>
      <c r="H70" s="33">
        <f ca="1">-Calcs!H81</f>
        <v>0</v>
      </c>
      <c r="I70" s="33">
        <f ca="1">-Calcs!I81</f>
        <v>-1079.0948963754754</v>
      </c>
      <c r="J70" s="33">
        <f ca="1">-Calcs!J81</f>
        <v>0</v>
      </c>
      <c r="K70" s="33">
        <f ca="1">-Calcs!K81</f>
        <v>-1080.6693693066763</v>
      </c>
      <c r="L70" s="33">
        <f ca="1">-Calcs!L81</f>
        <v>0</v>
      </c>
      <c r="M70" s="33">
        <f ca="1">-Calcs!M81</f>
        <v>-1082.241497773937</v>
      </c>
      <c r="N70" s="33">
        <f ca="1">-Calcs!N81</f>
        <v>0</v>
      </c>
      <c r="O70" s="33">
        <f ca="1">-Calcs!O81</f>
        <v>-1083.8114558826092</v>
      </c>
      <c r="P70" s="33">
        <f ca="1">-Calcs!P81</f>
        <v>0</v>
      </c>
      <c r="Q70" s="33">
        <f ca="1">-Calcs!Q81</f>
        <v>-1085.3794109535288</v>
      </c>
      <c r="R70" s="33">
        <f ca="1">-Calcs!R81</f>
        <v>0</v>
      </c>
    </row>
    <row r="71" spans="2:18">
      <c r="B71" s="25">
        <v>2</v>
      </c>
      <c r="C71" s="41"/>
      <c r="D71" s="55" t="s">
        <v>94</v>
      </c>
      <c r="E71" s="38"/>
      <c r="F71" s="33">
        <f ca="1">-Calcs!F87</f>
        <v>0</v>
      </c>
      <c r="G71" s="33">
        <f ca="1">-Calcs!G87</f>
        <v>-228.78436772277306</v>
      </c>
      <c r="H71" s="33">
        <f ca="1">-Calcs!H87</f>
        <v>0</v>
      </c>
      <c r="I71" s="33">
        <f ca="1">-Calcs!I87</f>
        <v>0</v>
      </c>
      <c r="J71" s="33">
        <f ca="1">-Calcs!J87</f>
        <v>0</v>
      </c>
      <c r="K71" s="33">
        <f ca="1">-Calcs!K87</f>
        <v>0</v>
      </c>
      <c r="L71" s="33">
        <f ca="1">-Calcs!L87</f>
        <v>0</v>
      </c>
      <c r="M71" s="33">
        <f ca="1">-Calcs!M87</f>
        <v>0</v>
      </c>
      <c r="N71" s="33">
        <f ca="1">-Calcs!N87</f>
        <v>0</v>
      </c>
      <c r="O71" s="33">
        <f ca="1">-Calcs!O87</f>
        <v>0</v>
      </c>
      <c r="P71" s="33">
        <f ca="1">-Calcs!P87</f>
        <v>0</v>
      </c>
      <c r="Q71" s="33">
        <f ca="1">-Calcs!Q87</f>
        <v>0</v>
      </c>
      <c r="R71" s="33">
        <f ca="1">-Calcs!R87</f>
        <v>0</v>
      </c>
    </row>
    <row r="72" spans="2:18">
      <c r="B72" s="25">
        <v>2</v>
      </c>
      <c r="C72" s="41"/>
      <c r="D72" s="55" t="s">
        <v>96</v>
      </c>
      <c r="E72" s="38"/>
      <c r="F72" s="33">
        <f>-'Weekly IS'!F71</f>
        <v>0</v>
      </c>
      <c r="G72" s="33">
        <f>-'Weekly IS'!G71</f>
        <v>0</v>
      </c>
      <c r="H72" s="33">
        <f>-'Weekly IS'!H71</f>
        <v>0</v>
      </c>
      <c r="I72" s="33">
        <f>-'Weekly IS'!I71</f>
        <v>0</v>
      </c>
      <c r="J72" s="33">
        <f>-'Weekly IS'!J71</f>
        <v>0</v>
      </c>
      <c r="K72" s="33">
        <f>-'Weekly IS'!K71</f>
        <v>0</v>
      </c>
      <c r="L72" s="33">
        <f>-'Weekly IS'!L71</f>
        <v>0</v>
      </c>
      <c r="M72" s="33">
        <f>-'Weekly IS'!M71</f>
        <v>0</v>
      </c>
      <c r="N72" s="33">
        <f>-'Weekly IS'!N71</f>
        <v>0</v>
      </c>
      <c r="O72" s="33">
        <f>-'Weekly IS'!O71</f>
        <v>0</v>
      </c>
      <c r="P72" s="33">
        <f>-'Weekly IS'!P71</f>
        <v>0</v>
      </c>
      <c r="Q72" s="33">
        <f>-'Weekly IS'!Q71</f>
        <v>0</v>
      </c>
      <c r="R72" s="33">
        <f>-'Weekly IS'!R71</f>
        <v>0</v>
      </c>
    </row>
    <row r="73" spans="2:18">
      <c r="B73" s="25">
        <v>2</v>
      </c>
      <c r="C73" s="41"/>
      <c r="D73" s="33" t="s">
        <v>118</v>
      </c>
      <c r="E73" s="38"/>
      <c r="F73" s="33">
        <f ca="1">-Calcs!F92</f>
        <v>-32.635149578829221</v>
      </c>
      <c r="G73" s="33">
        <f ca="1">-Calcs!G92</f>
        <v>-32.657241064697971</v>
      </c>
      <c r="H73" s="33">
        <f ca="1">-Calcs!H92</f>
        <v>-32.679347504803296</v>
      </c>
      <c r="I73" s="33">
        <f ca="1">-Calcs!I92</f>
        <v>-32.701468909268087</v>
      </c>
      <c r="J73" s="33">
        <f ca="1">-Calcs!J92</f>
        <v>-32.723605288222053</v>
      </c>
      <c r="K73" s="33">
        <f ca="1">-Calcs!K92</f>
        <v>-32.74575665180177</v>
      </c>
      <c r="L73" s="33">
        <f ca="1">-Calcs!L92</f>
        <v>-32.767923010150682</v>
      </c>
      <c r="M73" s="33">
        <f ca="1">-Calcs!M92</f>
        <v>-32.790104373419091</v>
      </c>
      <c r="N73" s="33">
        <f ca="1">-Calcs!N92</f>
        <v>-32.81230075176417</v>
      </c>
      <c r="O73" s="33">
        <f ca="1">-Calcs!O92</f>
        <v>-32.834512155349977</v>
      </c>
      <c r="P73" s="33">
        <f ca="1">-Calcs!P92</f>
        <v>-32.856738594347448</v>
      </c>
      <c r="Q73" s="33">
        <f ca="1">-Calcs!Q92</f>
        <v>-32.878980078934383</v>
      </c>
      <c r="R73" s="33">
        <f ca="1">-Calcs!R92</f>
        <v>-32.90123661929551</v>
      </c>
    </row>
    <row r="74" spans="2:18">
      <c r="B74" s="25">
        <v>2</v>
      </c>
      <c r="C74" s="41"/>
      <c r="D74" s="33" t="s">
        <v>174</v>
      </c>
      <c r="E74" s="38"/>
      <c r="F74" s="33">
        <f>-Debt!F70</f>
        <v>0</v>
      </c>
      <c r="G74" s="33">
        <f>-Debt!G70</f>
        <v>0</v>
      </c>
      <c r="H74" s="33">
        <f>-Debt!H70</f>
        <v>0</v>
      </c>
      <c r="I74" s="33">
        <f>-Debt!I70</f>
        <v>0</v>
      </c>
      <c r="J74" s="33">
        <f>-Debt!J70</f>
        <v>0</v>
      </c>
      <c r="K74" s="33">
        <f>-Debt!K70</f>
        <v>0</v>
      </c>
      <c r="L74" s="33">
        <f>-Debt!L70</f>
        <v>0</v>
      </c>
      <c r="M74" s="33">
        <f>-Debt!M70</f>
        <v>0</v>
      </c>
      <c r="N74" s="33">
        <f>-Debt!N70</f>
        <v>0</v>
      </c>
      <c r="O74" s="33">
        <f>-Debt!O70</f>
        <v>0</v>
      </c>
      <c r="P74" s="33">
        <f>-Debt!P70</f>
        <v>0</v>
      </c>
      <c r="Q74" s="33">
        <f>-Debt!Q70</f>
        <v>0</v>
      </c>
      <c r="R74" s="33">
        <f>-Debt!R70</f>
        <v>0</v>
      </c>
    </row>
    <row r="75" spans="2:18">
      <c r="B75" s="25">
        <v>2</v>
      </c>
      <c r="C75" s="41"/>
      <c r="D75" s="33" t="s">
        <v>171</v>
      </c>
      <c r="E75" s="38"/>
      <c r="F75" s="33">
        <f>-Debt!F79</f>
        <v>0</v>
      </c>
      <c r="G75" s="33">
        <f>-Debt!G79</f>
        <v>0</v>
      </c>
      <c r="H75" s="33">
        <f>-Debt!H79</f>
        <v>0</v>
      </c>
      <c r="I75" s="33">
        <f>-Debt!I79</f>
        <v>0</v>
      </c>
      <c r="J75" s="33">
        <f>-Debt!J79</f>
        <v>0</v>
      </c>
      <c r="K75" s="33">
        <f>-Debt!K79</f>
        <v>0</v>
      </c>
      <c r="L75" s="33">
        <f>-Debt!L79</f>
        <v>0</v>
      </c>
      <c r="M75" s="33">
        <f>-Debt!M79</f>
        <v>0</v>
      </c>
      <c r="N75" s="33">
        <f>-Debt!N79</f>
        <v>0</v>
      </c>
      <c r="O75" s="33">
        <f>-Debt!O79</f>
        <v>0</v>
      </c>
      <c r="P75" s="33">
        <f>-Debt!P79</f>
        <v>0</v>
      </c>
      <c r="Q75" s="33">
        <f>-Debt!Q79</f>
        <v>0</v>
      </c>
      <c r="R75" s="33">
        <f>-Debt!R79</f>
        <v>0</v>
      </c>
    </row>
    <row r="76" spans="2:18">
      <c r="B76" s="25">
        <v>2</v>
      </c>
      <c r="C76" s="41"/>
      <c r="D76" s="41" t="s">
        <v>211</v>
      </c>
      <c r="E76" s="38"/>
      <c r="F76" s="33">
        <f t="shared" ref="F76:R76" ca="1" si="8">SUM(F69:F75)</f>
        <v>-577.51029311582772</v>
      </c>
      <c r="G76" s="33">
        <f t="shared" ca="1" si="8"/>
        <v>-1912.7422930237176</v>
      </c>
      <c r="H76" s="33">
        <f t="shared" ca="1" si="8"/>
        <v>-558.05039964338096</v>
      </c>
      <c r="I76" s="33">
        <f t="shared" ca="1" si="8"/>
        <v>-1628.7577978593572</v>
      </c>
      <c r="J76" s="33">
        <f t="shared" ca="1" si="8"/>
        <v>-542.06395687091435</v>
      </c>
      <c r="K76" s="33">
        <f t="shared" ca="1" si="8"/>
        <v>-1615.8520396237554</v>
      </c>
      <c r="L76" s="33">
        <f t="shared" ca="1" si="8"/>
        <v>-528.95451170626404</v>
      </c>
      <c r="M76" s="33">
        <f t="shared" ca="1" si="8"/>
        <v>-1605.5622427574654</v>
      </c>
      <c r="N76" s="33">
        <f t="shared" ca="1" si="8"/>
        <v>-518.22790811758648</v>
      </c>
      <c r="O76" s="33">
        <f t="shared" ca="1" si="8"/>
        <v>-1597.4387956170865</v>
      </c>
      <c r="P76" s="33">
        <f t="shared" ca="1" si="8"/>
        <v>-509.47474823395947</v>
      </c>
      <c r="Q76" s="33">
        <f t="shared" ca="1" si="8"/>
        <v>-1591.1092305295845</v>
      </c>
      <c r="R76" s="33">
        <f t="shared" ca="1" si="8"/>
        <v>-502.35586026732329</v>
      </c>
    </row>
    <row r="77" spans="2:18">
      <c r="B77" s="25">
        <v>2</v>
      </c>
      <c r="C77" s="33"/>
      <c r="D77" s="33"/>
      <c r="E77" s="38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2:18">
      <c r="B78" s="25">
        <v>2</v>
      </c>
      <c r="C78" s="41"/>
      <c r="D78" s="40" t="s">
        <v>215</v>
      </c>
      <c r="E78" s="38"/>
      <c r="F78" s="33">
        <f ca="1">SUM(F66,F76)</f>
        <v>505.41779690284864</v>
      </c>
      <c r="G78" s="33">
        <f t="shared" ref="G78:R78" ca="1" si="9">SUM(G66,G76)</f>
        <v>-829.2598222803731</v>
      </c>
      <c r="H78" s="33">
        <f t="shared" ca="1" si="9"/>
        <v>526.00700045307269</v>
      </c>
      <c r="I78" s="33">
        <f t="shared" ca="1" si="9"/>
        <v>-544.10718350840489</v>
      </c>
      <c r="J78" s="33">
        <f t="shared" ca="1" si="9"/>
        <v>543.19614852905784</v>
      </c>
      <c r="K78" s="33">
        <f t="shared" ca="1" si="9"/>
        <v>-529.96794772724547</v>
      </c>
      <c r="L78" s="33">
        <f t="shared" ca="1" si="9"/>
        <v>557.56648194527031</v>
      </c>
      <c r="M78" s="33">
        <f t="shared" ca="1" si="9"/>
        <v>-518.39283383483826</v>
      </c>
      <c r="N78" s="33">
        <f t="shared" ca="1" si="9"/>
        <v>569.60018614922444</v>
      </c>
      <c r="O78" s="33">
        <f t="shared" ca="1" si="9"/>
        <v>-508.94284894902898</v>
      </c>
      <c r="P78" s="33">
        <f t="shared" ca="1" si="9"/>
        <v>579.69723944869929</v>
      </c>
      <c r="Q78" s="33">
        <f t="shared" ca="1" si="9"/>
        <v>-501.25388115495093</v>
      </c>
      <c r="R78" s="33">
        <f t="shared" ca="1" si="9"/>
        <v>588.1894015717553</v>
      </c>
    </row>
    <row r="79" spans="2:18">
      <c r="B79" s="25">
        <v>2</v>
      </c>
      <c r="C79" s="33"/>
      <c r="D79" s="33" t="s">
        <v>110</v>
      </c>
      <c r="E79" s="38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2:18">
      <c r="B80" s="25">
        <v>2</v>
      </c>
      <c r="C80" s="26" t="s">
        <v>212</v>
      </c>
      <c r="D80" s="23"/>
      <c r="E80" s="38"/>
    </row>
    <row r="81" spans="2:18">
      <c r="B81" s="25">
        <v>2</v>
      </c>
      <c r="C81" s="61"/>
      <c r="D81" s="24" t="s">
        <v>159</v>
      </c>
      <c r="E81" s="38"/>
      <c r="F81" s="33">
        <f ca="1">E83</f>
        <v>-3286.3056492914825</v>
      </c>
      <c r="G81" s="33">
        <f t="shared" ref="G81:R81" ca="1" si="10">F83</f>
        <v>-2780.8878523886337</v>
      </c>
      <c r="H81" s="33">
        <f t="shared" ca="1" si="10"/>
        <v>-3610.1476746690068</v>
      </c>
      <c r="I81" s="33">
        <f t="shared" ca="1" si="10"/>
        <v>-3084.1406742159343</v>
      </c>
      <c r="J81" s="33">
        <f t="shared" ca="1" si="10"/>
        <v>-3628.2478577243392</v>
      </c>
      <c r="K81" s="33">
        <f t="shared" ca="1" si="10"/>
        <v>-3085.0517091952815</v>
      </c>
      <c r="L81" s="33">
        <f t="shared" ca="1" si="10"/>
        <v>-3615.0196569225272</v>
      </c>
      <c r="M81" s="33">
        <f t="shared" ca="1" si="10"/>
        <v>-3057.4531749772568</v>
      </c>
      <c r="N81" s="33">
        <f t="shared" ca="1" si="10"/>
        <v>-3575.8460088120951</v>
      </c>
      <c r="O81" s="33">
        <f t="shared" ca="1" si="10"/>
        <v>-3006.2458226628705</v>
      </c>
      <c r="P81" s="33">
        <f t="shared" ca="1" si="10"/>
        <v>-3515.1886716118997</v>
      </c>
      <c r="Q81" s="33">
        <f t="shared" ca="1" si="10"/>
        <v>-2935.4914321632004</v>
      </c>
      <c r="R81" s="33">
        <f t="shared" ca="1" si="10"/>
        <v>-3436.7453133181516</v>
      </c>
    </row>
    <row r="82" spans="2:18">
      <c r="B82" s="25">
        <v>2</v>
      </c>
      <c r="C82" s="61"/>
      <c r="D82" s="24" t="s">
        <v>213</v>
      </c>
      <c r="E82" s="38"/>
      <c r="F82" s="33">
        <f ca="1">F78</f>
        <v>505.41779690284864</v>
      </c>
      <c r="G82" s="33">
        <f t="shared" ref="G82:R82" ca="1" si="11">G78</f>
        <v>-829.2598222803731</v>
      </c>
      <c r="H82" s="33">
        <f t="shared" ca="1" si="11"/>
        <v>526.00700045307269</v>
      </c>
      <c r="I82" s="33">
        <f t="shared" ca="1" si="11"/>
        <v>-544.10718350840489</v>
      </c>
      <c r="J82" s="33">
        <f t="shared" ca="1" si="11"/>
        <v>543.19614852905784</v>
      </c>
      <c r="K82" s="33">
        <f t="shared" ca="1" si="11"/>
        <v>-529.96794772724547</v>
      </c>
      <c r="L82" s="33">
        <f t="shared" ca="1" si="11"/>
        <v>557.56648194527031</v>
      </c>
      <c r="M82" s="33">
        <f t="shared" ca="1" si="11"/>
        <v>-518.39283383483826</v>
      </c>
      <c r="N82" s="33">
        <f t="shared" ca="1" si="11"/>
        <v>569.60018614922444</v>
      </c>
      <c r="O82" s="33">
        <f t="shared" ca="1" si="11"/>
        <v>-508.94284894902898</v>
      </c>
      <c r="P82" s="33">
        <f t="shared" ca="1" si="11"/>
        <v>579.69723944869929</v>
      </c>
      <c r="Q82" s="33">
        <f t="shared" ca="1" si="11"/>
        <v>-501.25388115495093</v>
      </c>
      <c r="R82" s="33">
        <f t="shared" ca="1" si="11"/>
        <v>588.1894015717553</v>
      </c>
    </row>
    <row r="83" spans="2:18">
      <c r="B83" s="25">
        <v>2</v>
      </c>
      <c r="C83" s="61"/>
      <c r="D83" s="24" t="s">
        <v>214</v>
      </c>
      <c r="E83" s="33">
        <f ca="1">'Weekly BS'!E63-'Weekly BS'!E74</f>
        <v>-3286.3056492914825</v>
      </c>
      <c r="F83" s="33">
        <f t="shared" ref="F83:R83" ca="1" si="12">SUM(F81:F82)</f>
        <v>-2780.8878523886337</v>
      </c>
      <c r="G83" s="33">
        <f t="shared" ca="1" si="12"/>
        <v>-3610.1476746690068</v>
      </c>
      <c r="H83" s="33">
        <f t="shared" ca="1" si="12"/>
        <v>-3084.1406742159343</v>
      </c>
      <c r="I83" s="33">
        <f t="shared" ca="1" si="12"/>
        <v>-3628.2478577243392</v>
      </c>
      <c r="J83" s="33">
        <f t="shared" ca="1" si="12"/>
        <v>-3085.0517091952815</v>
      </c>
      <c r="K83" s="33">
        <f t="shared" ca="1" si="12"/>
        <v>-3615.0196569225272</v>
      </c>
      <c r="L83" s="33">
        <f t="shared" ca="1" si="12"/>
        <v>-3057.4531749772568</v>
      </c>
      <c r="M83" s="33">
        <f t="shared" ca="1" si="12"/>
        <v>-3575.8460088120951</v>
      </c>
      <c r="N83" s="33">
        <f t="shared" ca="1" si="12"/>
        <v>-3006.2458226628705</v>
      </c>
      <c r="O83" s="33">
        <f t="shared" ca="1" si="12"/>
        <v>-3515.1886716118997</v>
      </c>
      <c r="P83" s="33">
        <f t="shared" ca="1" si="12"/>
        <v>-2935.4914321632004</v>
      </c>
      <c r="Q83" s="33">
        <f t="shared" ca="1" si="12"/>
        <v>-3436.7453133181516</v>
      </c>
      <c r="R83" s="33">
        <f t="shared" ca="1" si="12"/>
        <v>-2848.5559117463963</v>
      </c>
    </row>
    <row r="84" spans="2:18" hidden="1">
      <c r="B84" s="25"/>
      <c r="C84" s="61"/>
      <c r="E84" s="38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hidden="1">
      <c r="B85" s="25"/>
      <c r="C85" s="61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hidden="1"/>
    <row r="87" spans="2:18" hidden="1"/>
    <row r="88" spans="2:18" hidden="1"/>
    <row r="89" spans="2:18" hidden="1"/>
    <row r="90" spans="2:18" hidden="1"/>
    <row r="91" spans="2:18" hidden="1"/>
    <row r="92" spans="2:18" hidden="1"/>
    <row r="93" spans="2:18" hidden="1"/>
    <row r="94" spans="2:18" hidden="1"/>
    <row r="95" spans="2:18" hidden="1"/>
    <row r="96" spans="2:1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spans="1:18" hidden="1"/>
    <row r="114" spans="1:18" hidden="1"/>
    <row r="115" spans="1:18" hidden="1"/>
    <row r="117" spans="1:18">
      <c r="A117" s="23" t="s">
        <v>4</v>
      </c>
    </row>
    <row r="118" spans="1:18">
      <c r="B118" s="25">
        <v>3</v>
      </c>
      <c r="C118" s="40" t="s">
        <v>208</v>
      </c>
      <c r="D118" s="33"/>
      <c r="E118" s="38"/>
      <c r="F118" s="33"/>
      <c r="G118" s="33"/>
      <c r="H118" s="33"/>
      <c r="I118" s="33"/>
      <c r="J118" s="33"/>
      <c r="K118" s="33"/>
    </row>
    <row r="119" spans="1:18">
      <c r="B119" s="25">
        <v>3</v>
      </c>
      <c r="C119" s="41"/>
      <c r="D119" s="33" t="s">
        <v>93</v>
      </c>
      <c r="E119" s="38"/>
      <c r="F119" s="33">
        <f ca="1">Calcs!F121</f>
        <v>1091.2410421341658</v>
      </c>
      <c r="G119" s="33">
        <f ca="1">Calcs!G121</f>
        <v>1091.9344646560971</v>
      </c>
      <c r="H119" s="33">
        <f ca="1">Calcs!H121</f>
        <v>1092.6258424961857</v>
      </c>
      <c r="I119" s="33">
        <f ca="1">Calcs!I121</f>
        <v>1093.3154534255809</v>
      </c>
      <c r="J119" s="33">
        <f ca="1">Calcs!J121</f>
        <v>1094.003543883048</v>
      </c>
      <c r="K119" s="33">
        <f ca="1">Calcs!K121</f>
        <v>1094.690332512512</v>
      </c>
      <c r="L119" s="33">
        <f ca="1">Calcs!L121</f>
        <v>1095.3760133012022</v>
      </c>
      <c r="M119" s="33">
        <f ca="1">Calcs!M121</f>
        <v>1096.0607583634917</v>
      </c>
      <c r="N119" s="33">
        <f ca="1">Calcs!N121</f>
        <v>1096.7447204104303</v>
      </c>
      <c r="O119" s="33">
        <f ca="1">Calcs!O121</f>
        <v>1097.4280349404612</v>
      </c>
      <c r="P119" s="33">
        <f ca="1">Calcs!P121</f>
        <v>1098.1108221827963</v>
      </c>
      <c r="Q119" s="33">
        <f ca="1">Calcs!Q121</f>
        <v>1098.7931888213798</v>
      </c>
      <c r="R119" s="33">
        <f ca="1">Calcs!R121</f>
        <v>1099.4752295242115</v>
      </c>
    </row>
    <row r="120" spans="1:18">
      <c r="B120" s="25">
        <v>3</v>
      </c>
      <c r="C120" s="41"/>
      <c r="D120" s="55" t="s">
        <v>95</v>
      </c>
      <c r="E120" s="38"/>
      <c r="F120" s="33">
        <f>'Weekly IS'!F127</f>
        <v>0</v>
      </c>
      <c r="G120" s="33">
        <f>'Weekly IS'!G127</f>
        <v>0</v>
      </c>
      <c r="H120" s="33">
        <f>'Weekly IS'!H127</f>
        <v>0</v>
      </c>
      <c r="I120" s="33">
        <f>'Weekly IS'!I127</f>
        <v>0</v>
      </c>
      <c r="J120" s="33">
        <f>'Weekly IS'!J127</f>
        <v>0</v>
      </c>
      <c r="K120" s="33">
        <f>'Weekly IS'!K127</f>
        <v>0</v>
      </c>
      <c r="L120" s="33">
        <f>'Weekly IS'!L127</f>
        <v>0</v>
      </c>
      <c r="M120" s="33">
        <f>'Weekly IS'!M127</f>
        <v>0</v>
      </c>
      <c r="N120" s="33">
        <f>'Weekly IS'!N127</f>
        <v>0</v>
      </c>
      <c r="O120" s="33">
        <f>'Weekly IS'!O127</f>
        <v>0</v>
      </c>
      <c r="P120" s="33">
        <f>'Weekly IS'!P127</f>
        <v>0</v>
      </c>
      <c r="Q120" s="33">
        <f>'Weekly IS'!Q127</f>
        <v>0</v>
      </c>
      <c r="R120" s="33">
        <f>'Weekly IS'!R127</f>
        <v>0</v>
      </c>
    </row>
    <row r="121" spans="1:18">
      <c r="B121" s="25">
        <v>3</v>
      </c>
      <c r="C121" s="41"/>
      <c r="D121" s="55" t="s">
        <v>172</v>
      </c>
      <c r="E121" s="38"/>
      <c r="F121" s="33">
        <f>Debt!F126</f>
        <v>0</v>
      </c>
      <c r="G121" s="33">
        <f>Debt!G126</f>
        <v>0</v>
      </c>
      <c r="H121" s="33">
        <f>Debt!H126</f>
        <v>0</v>
      </c>
      <c r="I121" s="33">
        <f>Debt!I126</f>
        <v>0</v>
      </c>
      <c r="J121" s="33">
        <f>Debt!J126</f>
        <v>0</v>
      </c>
      <c r="K121" s="33">
        <f>Debt!K126</f>
        <v>0</v>
      </c>
      <c r="L121" s="33">
        <f>Debt!L126</f>
        <v>0</v>
      </c>
      <c r="M121" s="33">
        <f>Debt!M126</f>
        <v>0</v>
      </c>
      <c r="N121" s="33">
        <f>Debt!N126</f>
        <v>0</v>
      </c>
      <c r="O121" s="33">
        <f>Debt!O126</f>
        <v>0</v>
      </c>
      <c r="P121" s="33">
        <f>Debt!P126</f>
        <v>0</v>
      </c>
      <c r="Q121" s="33">
        <f>Debt!Q126</f>
        <v>0</v>
      </c>
      <c r="R121" s="33">
        <f>Debt!R126</f>
        <v>0</v>
      </c>
    </row>
    <row r="122" spans="1:18">
      <c r="B122" s="25">
        <v>3</v>
      </c>
      <c r="C122" s="33"/>
      <c r="D122" s="55" t="s">
        <v>173</v>
      </c>
      <c r="E122" s="38"/>
      <c r="F122" s="33">
        <f>Debt!F135</f>
        <v>0</v>
      </c>
      <c r="G122" s="33">
        <f>Debt!G135</f>
        <v>0</v>
      </c>
      <c r="H122" s="33">
        <f>Debt!H135</f>
        <v>0</v>
      </c>
      <c r="I122" s="33">
        <f>Debt!I135</f>
        <v>0</v>
      </c>
      <c r="J122" s="33">
        <f>Debt!J135</f>
        <v>0</v>
      </c>
      <c r="K122" s="33">
        <f>Debt!K135</f>
        <v>0</v>
      </c>
      <c r="L122" s="33">
        <f>Debt!L135</f>
        <v>0</v>
      </c>
      <c r="M122" s="33">
        <f>Debt!M135</f>
        <v>0</v>
      </c>
      <c r="N122" s="33">
        <f>Debt!N135</f>
        <v>0</v>
      </c>
      <c r="O122" s="33">
        <f>Debt!O135</f>
        <v>0</v>
      </c>
      <c r="P122" s="33">
        <f>Debt!P135</f>
        <v>0</v>
      </c>
      <c r="Q122" s="33">
        <f>Debt!Q135</f>
        <v>0</v>
      </c>
      <c r="R122" s="33">
        <f>Debt!R135</f>
        <v>0</v>
      </c>
    </row>
    <row r="123" spans="1:18">
      <c r="B123" s="25">
        <v>3</v>
      </c>
      <c r="C123" s="41"/>
      <c r="D123" s="41" t="s">
        <v>209</v>
      </c>
      <c r="E123" s="38"/>
      <c r="F123" s="33">
        <f t="shared" ref="F123:R123" ca="1" si="13">SUM(F119:F122)</f>
        <v>1091.2410421341658</v>
      </c>
      <c r="G123" s="33">
        <f t="shared" ca="1" si="13"/>
        <v>1091.9344646560971</v>
      </c>
      <c r="H123" s="33">
        <f t="shared" ca="1" si="13"/>
        <v>1092.6258424961857</v>
      </c>
      <c r="I123" s="33">
        <f t="shared" ca="1" si="13"/>
        <v>1093.3154534255809</v>
      </c>
      <c r="J123" s="33">
        <f t="shared" ca="1" si="13"/>
        <v>1094.003543883048</v>
      </c>
      <c r="K123" s="33">
        <f t="shared" ca="1" si="13"/>
        <v>1094.690332512512</v>
      </c>
      <c r="L123" s="33">
        <f t="shared" ca="1" si="13"/>
        <v>1095.3760133012022</v>
      </c>
      <c r="M123" s="33">
        <f t="shared" ca="1" si="13"/>
        <v>1096.0607583634917</v>
      </c>
      <c r="N123" s="33">
        <f t="shared" ca="1" si="13"/>
        <v>1096.7447204104303</v>
      </c>
      <c r="O123" s="33">
        <f t="shared" ca="1" si="13"/>
        <v>1097.4280349404612</v>
      </c>
      <c r="P123" s="33">
        <f t="shared" ca="1" si="13"/>
        <v>1098.1108221827963</v>
      </c>
      <c r="Q123" s="33">
        <f t="shared" ca="1" si="13"/>
        <v>1098.7931888213798</v>
      </c>
      <c r="R123" s="33">
        <f t="shared" ca="1" si="13"/>
        <v>1099.4752295242115</v>
      </c>
    </row>
    <row r="124" spans="1:18">
      <c r="B124" s="25">
        <v>3</v>
      </c>
      <c r="C124" s="33"/>
      <c r="D124" s="33"/>
      <c r="E124" s="38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18">
      <c r="B125" s="25">
        <v>3</v>
      </c>
      <c r="C125" s="40" t="s">
        <v>210</v>
      </c>
      <c r="D125" s="33"/>
      <c r="E125" s="38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>
      <c r="B126" s="25">
        <v>3</v>
      </c>
      <c r="C126" s="41"/>
      <c r="D126" s="33" t="s">
        <v>78</v>
      </c>
      <c r="E126" s="38"/>
      <c r="F126" s="33">
        <f ca="1">-Calcs!F132</f>
        <v>-466.3959641622655</v>
      </c>
      <c r="G126" s="33">
        <f ca="1">-Calcs!G132</f>
        <v>-453.30417484039947</v>
      </c>
      <c r="H126" s="33">
        <f ca="1">-Calcs!H132</f>
        <v>-451.96269117693129</v>
      </c>
      <c r="I126" s="33">
        <f ca="1">-Calcs!I132</f>
        <v>-450.77163010061275</v>
      </c>
      <c r="J126" s="33">
        <f ca="1">-Calcs!J132</f>
        <v>-449.7173941502391</v>
      </c>
      <c r="K126" s="33">
        <f ca="1">-Calcs!K132</f>
        <v>-448.78760841888152</v>
      </c>
      <c r="L126" s="33">
        <f ca="1">-Calcs!L132</f>
        <v>-447.97101079228145</v>
      </c>
      <c r="M126" s="33">
        <f ca="1">-Calcs!M132</f>
        <v>-447.25735203855072</v>
      </c>
      <c r="N126" s="33">
        <f ca="1">-Calcs!N132</f>
        <v>-446.63730486506654</v>
      </c>
      <c r="O126" s="33">
        <f ca="1">-Calcs!O132</f>
        <v>-446.102381137794</v>
      </c>
      <c r="P126" s="33">
        <f ca="1">-Calcs!P132</f>
        <v>-445.6448565304961</v>
      </c>
      <c r="Q126" s="33">
        <f ca="1">-Calcs!Q132</f>
        <v>-445.2577019370267</v>
      </c>
      <c r="R126" s="33">
        <f ca="1">-Calcs!R132</f>
        <v>-444.93452103975045</v>
      </c>
    </row>
    <row r="127" spans="1:18">
      <c r="B127" s="25">
        <v>3</v>
      </c>
      <c r="C127" s="41"/>
      <c r="D127" s="33" t="s">
        <v>83</v>
      </c>
      <c r="E127" s="38"/>
      <c r="F127" s="33">
        <f ca="1">-Calcs!F138</f>
        <v>-1086.9455237918332</v>
      </c>
      <c r="G127" s="33">
        <f ca="1">-Calcs!G138</f>
        <v>0</v>
      </c>
      <c r="H127" s="33">
        <f ca="1">-Calcs!H138</f>
        <v>-1016.6169538375661</v>
      </c>
      <c r="I127" s="33">
        <f ca="1">-Calcs!I138</f>
        <v>0</v>
      </c>
      <c r="J127" s="33">
        <f ca="1">-Calcs!J138</f>
        <v>-1017.9551235080062</v>
      </c>
      <c r="K127" s="33">
        <f ca="1">-Calcs!K138</f>
        <v>0</v>
      </c>
      <c r="L127" s="33">
        <f ca="1">-Calcs!L138</f>
        <v>-1019.2915127362639</v>
      </c>
      <c r="M127" s="33">
        <f ca="1">-Calcs!M138</f>
        <v>0</v>
      </c>
      <c r="N127" s="33">
        <f ca="1">-Calcs!N138</f>
        <v>-1020.6262550762613</v>
      </c>
      <c r="O127" s="33">
        <f ca="1">-Calcs!O138</f>
        <v>0</v>
      </c>
      <c r="P127" s="33">
        <f ca="1">-Calcs!P138</f>
        <v>-1021.9594788708062</v>
      </c>
      <c r="Q127" s="33">
        <f ca="1">-Calcs!Q138</f>
        <v>0</v>
      </c>
      <c r="R127" s="33">
        <f ca="1">-Calcs!R138</f>
        <v>-1023.2913074580492</v>
      </c>
    </row>
    <row r="128" spans="1:18">
      <c r="B128" s="25">
        <v>3</v>
      </c>
      <c r="C128" s="41"/>
      <c r="D128" s="55" t="s">
        <v>94</v>
      </c>
      <c r="E128" s="38"/>
      <c r="F128" s="33">
        <f ca="1">-Calcs!F144</f>
        <v>0</v>
      </c>
      <c r="G128" s="33">
        <f ca="1">-Calcs!G144</f>
        <v>-278.11790134192705</v>
      </c>
      <c r="H128" s="33">
        <f ca="1">-Calcs!H144</f>
        <v>0</v>
      </c>
      <c r="I128" s="33">
        <f ca="1">-Calcs!I144</f>
        <v>0</v>
      </c>
      <c r="J128" s="33">
        <f ca="1">-Calcs!J144</f>
        <v>0</v>
      </c>
      <c r="K128" s="33">
        <f ca="1">-Calcs!K144</f>
        <v>0</v>
      </c>
      <c r="L128" s="33">
        <f ca="1">-Calcs!L144</f>
        <v>0</v>
      </c>
      <c r="M128" s="33">
        <f ca="1">-Calcs!M144</f>
        <v>0</v>
      </c>
      <c r="N128" s="33">
        <f ca="1">-Calcs!N144</f>
        <v>0</v>
      </c>
      <c r="O128" s="33">
        <f ca="1">-Calcs!O144</f>
        <v>0</v>
      </c>
      <c r="P128" s="33">
        <f ca="1">-Calcs!P144</f>
        <v>0</v>
      </c>
      <c r="Q128" s="33">
        <f ca="1">-Calcs!Q144</f>
        <v>0</v>
      </c>
      <c r="R128" s="33">
        <f ca="1">-Calcs!R144</f>
        <v>0</v>
      </c>
    </row>
    <row r="129" spans="2:18">
      <c r="B129" s="25">
        <v>3</v>
      </c>
      <c r="C129" s="41"/>
      <c r="D129" s="55" t="s">
        <v>96</v>
      </c>
      <c r="E129" s="38"/>
      <c r="F129" s="33">
        <f>-'Weekly IS'!F128</f>
        <v>0</v>
      </c>
      <c r="G129" s="33">
        <f>-'Weekly IS'!G128</f>
        <v>0</v>
      </c>
      <c r="H129" s="33">
        <f>-'Weekly IS'!H128</f>
        <v>0</v>
      </c>
      <c r="I129" s="33">
        <f>-'Weekly IS'!I128</f>
        <v>0</v>
      </c>
      <c r="J129" s="33">
        <f>-'Weekly IS'!J128</f>
        <v>0</v>
      </c>
      <c r="K129" s="33">
        <f>-'Weekly IS'!K128</f>
        <v>0</v>
      </c>
      <c r="L129" s="33">
        <f>-'Weekly IS'!L128</f>
        <v>0</v>
      </c>
      <c r="M129" s="33">
        <f>-'Weekly IS'!M128</f>
        <v>0</v>
      </c>
      <c r="N129" s="33">
        <f>-'Weekly IS'!N128</f>
        <v>0</v>
      </c>
      <c r="O129" s="33">
        <f>-'Weekly IS'!O128</f>
        <v>0</v>
      </c>
      <c r="P129" s="33">
        <f>-'Weekly IS'!P128</f>
        <v>0</v>
      </c>
      <c r="Q129" s="33">
        <f>-'Weekly IS'!Q128</f>
        <v>0</v>
      </c>
      <c r="R129" s="33">
        <f>-'Weekly IS'!R128</f>
        <v>0</v>
      </c>
    </row>
    <row r="130" spans="2:18">
      <c r="B130" s="25">
        <v>3</v>
      </c>
      <c r="C130" s="41"/>
      <c r="D130" s="33" t="s">
        <v>118</v>
      </c>
      <c r="E130" s="38"/>
      <c r="F130" s="33">
        <f ca="1">-Calcs!F149</f>
        <v>-32.921483534138154</v>
      </c>
      <c r="G130" s="33">
        <f ca="1">-Calcs!G149</f>
        <v>-32.941742908620704</v>
      </c>
      <c r="H130" s="33">
        <f ca="1">-Calcs!H149</f>
        <v>-32.962014750410631</v>
      </c>
      <c r="I130" s="33">
        <f ca="1">-Calcs!I149</f>
        <v>-32.982299067180122</v>
      </c>
      <c r="J130" s="33">
        <f ca="1">-Calcs!J149</f>
        <v>-33.002595866606079</v>
      </c>
      <c r="K130" s="33">
        <f ca="1">-Calcs!K149</f>
        <v>-33.022905156370143</v>
      </c>
      <c r="L130" s="33">
        <f ca="1">-Calcs!L149</f>
        <v>-33.043226944158683</v>
      </c>
      <c r="M130" s="33">
        <f ca="1">-Calcs!M149</f>
        <v>-33.063561237662782</v>
      </c>
      <c r="N130" s="33">
        <f ca="1">-Calcs!N149</f>
        <v>-33.083908044578266</v>
      </c>
      <c r="O130" s="33">
        <f ca="1">-Calcs!O149</f>
        <v>-33.104267372605698</v>
      </c>
      <c r="P130" s="33">
        <f ca="1">-Calcs!P149</f>
        <v>-33.124639229450381</v>
      </c>
      <c r="Q130" s="33">
        <f ca="1">-Calcs!Q149</f>
        <v>-33.145023622822357</v>
      </c>
      <c r="R130" s="33">
        <f ca="1">-Calcs!R149</f>
        <v>-33.165420560436402</v>
      </c>
    </row>
    <row r="131" spans="2:18">
      <c r="B131" s="25">
        <v>3</v>
      </c>
      <c r="C131" s="41"/>
      <c r="D131" s="33" t="s">
        <v>174</v>
      </c>
      <c r="E131" s="38"/>
      <c r="F131" s="33">
        <f>-Debt!F127</f>
        <v>0</v>
      </c>
      <c r="G131" s="33">
        <f>-Debt!G127</f>
        <v>0</v>
      </c>
      <c r="H131" s="33">
        <f>-Debt!H127</f>
        <v>0</v>
      </c>
      <c r="I131" s="33">
        <f>-Debt!I127</f>
        <v>0</v>
      </c>
      <c r="J131" s="33">
        <f>-Debt!J127</f>
        <v>0</v>
      </c>
      <c r="K131" s="33">
        <f>-Debt!K127</f>
        <v>0</v>
      </c>
      <c r="L131" s="33">
        <f>-Debt!L127</f>
        <v>0</v>
      </c>
      <c r="M131" s="33">
        <f>-Debt!M127</f>
        <v>0</v>
      </c>
      <c r="N131" s="33">
        <f>-Debt!N127</f>
        <v>0</v>
      </c>
      <c r="O131" s="33">
        <f>-Debt!O127</f>
        <v>0</v>
      </c>
      <c r="P131" s="33">
        <f>-Debt!P127</f>
        <v>0</v>
      </c>
      <c r="Q131" s="33">
        <f>-Debt!Q127</f>
        <v>0</v>
      </c>
      <c r="R131" s="33">
        <f>-Debt!R127</f>
        <v>0</v>
      </c>
    </row>
    <row r="132" spans="2:18">
      <c r="B132" s="25">
        <v>3</v>
      </c>
      <c r="C132" s="41"/>
      <c r="D132" s="33" t="s">
        <v>171</v>
      </c>
      <c r="E132" s="38"/>
      <c r="F132" s="33">
        <f>-Debt!F136</f>
        <v>0</v>
      </c>
      <c r="G132" s="33">
        <f>-Debt!G136</f>
        <v>0</v>
      </c>
      <c r="H132" s="33">
        <f>-Debt!H136</f>
        <v>0</v>
      </c>
      <c r="I132" s="33">
        <f>-Debt!I136</f>
        <v>0</v>
      </c>
      <c r="J132" s="33">
        <f>-Debt!J136</f>
        <v>0</v>
      </c>
      <c r="K132" s="33">
        <f>-Debt!K136</f>
        <v>0</v>
      </c>
      <c r="L132" s="33">
        <f>-Debt!L136</f>
        <v>0</v>
      </c>
      <c r="M132" s="33">
        <f>-Debt!M136</f>
        <v>0</v>
      </c>
      <c r="N132" s="33">
        <f>-Debt!N136</f>
        <v>0</v>
      </c>
      <c r="O132" s="33">
        <f>-Debt!O136</f>
        <v>0</v>
      </c>
      <c r="P132" s="33">
        <f>-Debt!P136</f>
        <v>0</v>
      </c>
      <c r="Q132" s="33">
        <f>-Debt!Q136</f>
        <v>0</v>
      </c>
      <c r="R132" s="33">
        <f>-Debt!R136</f>
        <v>0</v>
      </c>
    </row>
    <row r="133" spans="2:18">
      <c r="B133" s="25">
        <v>3</v>
      </c>
      <c r="C133" s="41"/>
      <c r="D133" s="41" t="s">
        <v>211</v>
      </c>
      <c r="E133" s="38"/>
      <c r="F133" s="33">
        <f t="shared" ref="F133:R133" ca="1" si="14">SUM(F126:F132)</f>
        <v>-1586.2629714882369</v>
      </c>
      <c r="G133" s="33">
        <f t="shared" ca="1" si="14"/>
        <v>-764.36381909094712</v>
      </c>
      <c r="H133" s="33">
        <f t="shared" ca="1" si="14"/>
        <v>-1501.541659764908</v>
      </c>
      <c r="I133" s="33">
        <f t="shared" ca="1" si="14"/>
        <v>-483.75392916779288</v>
      </c>
      <c r="J133" s="33">
        <f t="shared" ca="1" si="14"/>
        <v>-1500.6751135248514</v>
      </c>
      <c r="K133" s="33">
        <f t="shared" ca="1" si="14"/>
        <v>-481.81051357525166</v>
      </c>
      <c r="L133" s="33">
        <f t="shared" ca="1" si="14"/>
        <v>-1500.3057504727042</v>
      </c>
      <c r="M133" s="33">
        <f t="shared" ca="1" si="14"/>
        <v>-480.3209132762135</v>
      </c>
      <c r="N133" s="33">
        <f t="shared" ca="1" si="14"/>
        <v>-1500.3474679859062</v>
      </c>
      <c r="O133" s="33">
        <f t="shared" ca="1" si="14"/>
        <v>-479.2066485103997</v>
      </c>
      <c r="P133" s="33">
        <f t="shared" ca="1" si="14"/>
        <v>-1500.7289746307526</v>
      </c>
      <c r="Q133" s="33">
        <f t="shared" ca="1" si="14"/>
        <v>-478.40272555984905</v>
      </c>
      <c r="R133" s="33">
        <f t="shared" ca="1" si="14"/>
        <v>-1501.3912490582361</v>
      </c>
    </row>
    <row r="134" spans="2:18">
      <c r="B134" s="25">
        <v>3</v>
      </c>
      <c r="C134" s="33"/>
      <c r="D134" s="33"/>
      <c r="E134" s="38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2:18">
      <c r="B135" s="25">
        <v>3</v>
      </c>
      <c r="C135" s="41"/>
      <c r="D135" s="40" t="s">
        <v>215</v>
      </c>
      <c r="E135" s="38"/>
      <c r="F135" s="33">
        <f ca="1">SUM(F123,F133)</f>
        <v>-495.02192935407106</v>
      </c>
      <c r="G135" s="33">
        <f t="shared" ref="G135:R135" ca="1" si="15">SUM(G123,G133)</f>
        <v>327.57064556515002</v>
      </c>
      <c r="H135" s="33">
        <f t="shared" ca="1" si="15"/>
        <v>-408.91581726872232</v>
      </c>
      <c r="I135" s="33">
        <f t="shared" ca="1" si="15"/>
        <v>609.56152425778805</v>
      </c>
      <c r="J135" s="33">
        <f t="shared" ca="1" si="15"/>
        <v>-406.67156964180344</v>
      </c>
      <c r="K135" s="33">
        <f t="shared" ca="1" si="15"/>
        <v>612.87981893726032</v>
      </c>
      <c r="L135" s="33">
        <f t="shared" ca="1" si="15"/>
        <v>-404.92973717150198</v>
      </c>
      <c r="M135" s="33">
        <f t="shared" ca="1" si="15"/>
        <v>615.73984508727813</v>
      </c>
      <c r="N135" s="33">
        <f t="shared" ca="1" si="15"/>
        <v>-403.60274757547586</v>
      </c>
      <c r="O135" s="33">
        <f t="shared" ca="1" si="15"/>
        <v>618.22138643006156</v>
      </c>
      <c r="P135" s="33">
        <f t="shared" ca="1" si="15"/>
        <v>-402.61815244795639</v>
      </c>
      <c r="Q135" s="33">
        <f t="shared" ca="1" si="15"/>
        <v>620.39046326153073</v>
      </c>
      <c r="R135" s="33">
        <f t="shared" ca="1" si="15"/>
        <v>-401.9160195340246</v>
      </c>
    </row>
    <row r="136" spans="2:18">
      <c r="B136" s="25">
        <v>3</v>
      </c>
      <c r="C136" s="33"/>
      <c r="D136" s="33" t="s">
        <v>110</v>
      </c>
      <c r="E136" s="38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2:18">
      <c r="B137" s="25">
        <v>3</v>
      </c>
      <c r="C137" s="26" t="s">
        <v>212</v>
      </c>
      <c r="D137" s="23"/>
      <c r="E137" s="38"/>
    </row>
    <row r="138" spans="2:18">
      <c r="B138" s="25">
        <v>3</v>
      </c>
      <c r="C138" s="61"/>
      <c r="D138" s="24" t="s">
        <v>159</v>
      </c>
      <c r="E138" s="38"/>
      <c r="F138" s="33">
        <f ca="1">E140</f>
        <v>-2848.5559117463963</v>
      </c>
      <c r="G138" s="33">
        <f t="shared" ref="G138:R138" ca="1" si="16">F140</f>
        <v>-3343.5778411004676</v>
      </c>
      <c r="H138" s="33">
        <f t="shared" ca="1" si="16"/>
        <v>-3016.0071955353178</v>
      </c>
      <c r="I138" s="33">
        <f t="shared" ca="1" si="16"/>
        <v>-3424.9230128040399</v>
      </c>
      <c r="J138" s="33">
        <f t="shared" ca="1" si="16"/>
        <v>-2815.3614885462521</v>
      </c>
      <c r="K138" s="33">
        <f t="shared" ca="1" si="16"/>
        <v>-3222.0330581880553</v>
      </c>
      <c r="L138" s="33">
        <f t="shared" ca="1" si="16"/>
        <v>-2609.1532392507952</v>
      </c>
      <c r="M138" s="33">
        <f t="shared" ca="1" si="16"/>
        <v>-3014.0829764222972</v>
      </c>
      <c r="N138" s="33">
        <f t="shared" ca="1" si="16"/>
        <v>-2398.3431313350193</v>
      </c>
      <c r="O138" s="33">
        <f t="shared" ca="1" si="16"/>
        <v>-2801.9458789104951</v>
      </c>
      <c r="P138" s="33">
        <f t="shared" ca="1" si="16"/>
        <v>-2183.7244924804336</v>
      </c>
      <c r="Q138" s="33">
        <f t="shared" ca="1" si="16"/>
        <v>-2586.3426449283897</v>
      </c>
      <c r="R138" s="33">
        <f t="shared" ca="1" si="16"/>
        <v>-1965.9521816668589</v>
      </c>
    </row>
    <row r="139" spans="2:18">
      <c r="B139" s="25">
        <v>3</v>
      </c>
      <c r="C139" s="61"/>
      <c r="D139" s="24" t="s">
        <v>213</v>
      </c>
      <c r="E139" s="38"/>
      <c r="F139" s="33">
        <f ca="1">F135</f>
        <v>-495.02192935407106</v>
      </c>
      <c r="G139" s="33">
        <f t="shared" ref="G139:R139" ca="1" si="17">G135</f>
        <v>327.57064556515002</v>
      </c>
      <c r="H139" s="33">
        <f t="shared" ca="1" si="17"/>
        <v>-408.91581726872232</v>
      </c>
      <c r="I139" s="33">
        <f t="shared" ca="1" si="17"/>
        <v>609.56152425778805</v>
      </c>
      <c r="J139" s="33">
        <f t="shared" ca="1" si="17"/>
        <v>-406.67156964180344</v>
      </c>
      <c r="K139" s="33">
        <f t="shared" ca="1" si="17"/>
        <v>612.87981893726032</v>
      </c>
      <c r="L139" s="33">
        <f t="shared" ca="1" si="17"/>
        <v>-404.92973717150198</v>
      </c>
      <c r="M139" s="33">
        <f t="shared" ca="1" si="17"/>
        <v>615.73984508727813</v>
      </c>
      <c r="N139" s="33">
        <f t="shared" ca="1" si="17"/>
        <v>-403.60274757547586</v>
      </c>
      <c r="O139" s="33">
        <f t="shared" ca="1" si="17"/>
        <v>618.22138643006156</v>
      </c>
      <c r="P139" s="33">
        <f t="shared" ca="1" si="17"/>
        <v>-402.61815244795639</v>
      </c>
      <c r="Q139" s="33">
        <f t="shared" ca="1" si="17"/>
        <v>620.39046326153073</v>
      </c>
      <c r="R139" s="33">
        <f t="shared" ca="1" si="17"/>
        <v>-401.9160195340246</v>
      </c>
    </row>
    <row r="140" spans="2:18">
      <c r="B140" s="25">
        <v>3</v>
      </c>
      <c r="C140" s="61"/>
      <c r="D140" s="24" t="s">
        <v>214</v>
      </c>
      <c r="E140" s="33">
        <f ca="1">'Weekly BS'!E120-'Weekly BS'!E131</f>
        <v>-2848.5559117463963</v>
      </c>
      <c r="F140" s="33">
        <f t="shared" ref="F140:R140" ca="1" si="18">SUM(F138:F139)</f>
        <v>-3343.5778411004676</v>
      </c>
      <c r="G140" s="33">
        <f t="shared" ca="1" si="18"/>
        <v>-3016.0071955353178</v>
      </c>
      <c r="H140" s="33">
        <f t="shared" ca="1" si="18"/>
        <v>-3424.9230128040399</v>
      </c>
      <c r="I140" s="33">
        <f t="shared" ca="1" si="18"/>
        <v>-2815.3614885462521</v>
      </c>
      <c r="J140" s="33">
        <f t="shared" ca="1" si="18"/>
        <v>-3222.0330581880553</v>
      </c>
      <c r="K140" s="33">
        <f t="shared" ca="1" si="18"/>
        <v>-2609.1532392507952</v>
      </c>
      <c r="L140" s="33">
        <f t="shared" ca="1" si="18"/>
        <v>-3014.0829764222972</v>
      </c>
      <c r="M140" s="33">
        <f t="shared" ca="1" si="18"/>
        <v>-2398.3431313350193</v>
      </c>
      <c r="N140" s="33">
        <f t="shared" ca="1" si="18"/>
        <v>-2801.9458789104951</v>
      </c>
      <c r="O140" s="33">
        <f t="shared" ca="1" si="18"/>
        <v>-2183.7244924804336</v>
      </c>
      <c r="P140" s="33">
        <f t="shared" ca="1" si="18"/>
        <v>-2586.3426449283897</v>
      </c>
      <c r="Q140" s="33">
        <f t="shared" ca="1" si="18"/>
        <v>-1965.9521816668589</v>
      </c>
      <c r="R140" s="33">
        <f t="shared" ca="1" si="18"/>
        <v>-2367.8682012008835</v>
      </c>
    </row>
    <row r="141" spans="2:18" hidden="1">
      <c r="B141" s="25"/>
      <c r="C141" s="61"/>
      <c r="E141" s="38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2:18" hidden="1">
      <c r="B142" s="25"/>
      <c r="C142" s="61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2:18" hidden="1"/>
    <row r="144" spans="2:18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18" hidden="1"/>
    <row r="162" spans="1:18" hidden="1"/>
    <row r="163" spans="1:18" hidden="1"/>
    <row r="164" spans="1:18" hidden="1"/>
    <row r="165" spans="1:18" hidden="1"/>
    <row r="166" spans="1:18" hidden="1"/>
    <row r="167" spans="1:18" hidden="1"/>
    <row r="168" spans="1:18" hidden="1"/>
    <row r="169" spans="1:18" hidden="1"/>
    <row r="170" spans="1:18" hidden="1"/>
    <row r="171" spans="1:18" hidden="1"/>
    <row r="172" spans="1:18" hidden="1"/>
    <row r="174" spans="1:18">
      <c r="A174" s="23" t="s">
        <v>3</v>
      </c>
    </row>
    <row r="175" spans="1:18">
      <c r="B175" s="25">
        <v>4</v>
      </c>
      <c r="C175" s="40" t="s">
        <v>208</v>
      </c>
      <c r="D175" s="33"/>
      <c r="E175" s="38"/>
      <c r="F175" s="33"/>
      <c r="G175" s="33"/>
      <c r="H175" s="33"/>
      <c r="I175" s="33"/>
      <c r="J175" s="33"/>
      <c r="K175" s="33"/>
    </row>
    <row r="176" spans="1:18">
      <c r="B176" s="25">
        <v>4</v>
      </c>
      <c r="C176" s="41"/>
      <c r="D176" s="33" t="s">
        <v>93</v>
      </c>
      <c r="E176" s="38"/>
      <c r="F176" s="33">
        <f ca="1">Calcs!F178</f>
        <v>1100.1570283000019</v>
      </c>
      <c r="G176" s="33">
        <f ca="1">Calcs!G178</f>
        <v>1100.8770646551627</v>
      </c>
      <c r="H176" s="33">
        <f ca="1">Calcs!H178</f>
        <v>1101.6311277958146</v>
      </c>
      <c r="I176" s="33">
        <f ca="1">Calcs!I178</f>
        <v>1102.4154824384618</v>
      </c>
      <c r="J176" s="33">
        <f ca="1">Calcs!J178</f>
        <v>1103.2268151234264</v>
      </c>
      <c r="K176" s="33">
        <f ca="1">Calcs!K178</f>
        <v>1104.0621865896703</v>
      </c>
      <c r="L176" s="33">
        <f ca="1">Calcs!L178</f>
        <v>1104.9189895266497</v>
      </c>
      <c r="M176" s="33">
        <f ca="1">Calcs!M178</f>
        <v>1105.7949110961274</v>
      </c>
      <c r="N176" s="33">
        <f ca="1">Calcs!N178</f>
        <v>1106.6878996853886</v>
      </c>
      <c r="O176" s="33">
        <f ca="1">Calcs!O178</f>
        <v>1107.5961354141284</v>
      </c>
      <c r="P176" s="33">
        <f ca="1">Calcs!P178</f>
        <v>1108.5180039712063</v>
      </c>
      <c r="Q176" s="33">
        <f ca="1">Calcs!Q178</f>
        <v>1109.4520734053149</v>
      </c>
      <c r="R176" s="33">
        <f ca="1">Calcs!R178</f>
        <v>1110.3970735360599</v>
      </c>
    </row>
    <row r="177" spans="2:18">
      <c r="B177" s="25">
        <v>4</v>
      </c>
      <c r="C177" s="41"/>
      <c r="D177" s="55" t="s">
        <v>95</v>
      </c>
      <c r="E177" s="38"/>
      <c r="F177" s="33">
        <f>'Weekly IS'!F184</f>
        <v>0</v>
      </c>
      <c r="G177" s="33">
        <f>'Weekly IS'!G184</f>
        <v>0</v>
      </c>
      <c r="H177" s="33">
        <f>'Weekly IS'!H184</f>
        <v>0</v>
      </c>
      <c r="I177" s="33">
        <f>'Weekly IS'!I184</f>
        <v>0</v>
      </c>
      <c r="J177" s="33">
        <f>'Weekly IS'!J184</f>
        <v>0</v>
      </c>
      <c r="K177" s="33">
        <f>'Weekly IS'!K184</f>
        <v>0</v>
      </c>
      <c r="L177" s="33">
        <f>'Weekly IS'!L184</f>
        <v>0</v>
      </c>
      <c r="M177" s="33">
        <f>'Weekly IS'!M184</f>
        <v>0</v>
      </c>
      <c r="N177" s="33">
        <f>'Weekly IS'!N184</f>
        <v>0</v>
      </c>
      <c r="O177" s="33">
        <f>'Weekly IS'!O184</f>
        <v>0</v>
      </c>
      <c r="P177" s="33">
        <f>'Weekly IS'!P184</f>
        <v>0</v>
      </c>
      <c r="Q177" s="33">
        <f>'Weekly IS'!Q184</f>
        <v>0</v>
      </c>
      <c r="R177" s="33">
        <f>'Weekly IS'!R184</f>
        <v>0</v>
      </c>
    </row>
    <row r="178" spans="2:18">
      <c r="B178" s="25">
        <v>4</v>
      </c>
      <c r="C178" s="41"/>
      <c r="D178" s="55" t="s">
        <v>172</v>
      </c>
      <c r="E178" s="38"/>
      <c r="F178" s="33">
        <f>Debt!F183</f>
        <v>0</v>
      </c>
      <c r="G178" s="33">
        <f>Debt!G183</f>
        <v>0</v>
      </c>
      <c r="H178" s="33">
        <f>Debt!H183</f>
        <v>0</v>
      </c>
      <c r="I178" s="33">
        <f>Debt!I183</f>
        <v>0</v>
      </c>
      <c r="J178" s="33">
        <f>Debt!J183</f>
        <v>0</v>
      </c>
      <c r="K178" s="33">
        <f>Debt!K183</f>
        <v>0</v>
      </c>
      <c r="L178" s="33">
        <f>Debt!L183</f>
        <v>0</v>
      </c>
      <c r="M178" s="33">
        <f>Debt!M183</f>
        <v>0</v>
      </c>
      <c r="N178" s="33">
        <f>Debt!N183</f>
        <v>0</v>
      </c>
      <c r="O178" s="33">
        <f>Debt!O183</f>
        <v>0</v>
      </c>
      <c r="P178" s="33">
        <f>Debt!P183</f>
        <v>0</v>
      </c>
      <c r="Q178" s="33">
        <f>Debt!Q183</f>
        <v>0</v>
      </c>
      <c r="R178" s="33">
        <f>Debt!R183</f>
        <v>0</v>
      </c>
    </row>
    <row r="179" spans="2:18">
      <c r="B179" s="25">
        <v>4</v>
      </c>
      <c r="C179" s="33"/>
      <c r="D179" s="55" t="s">
        <v>173</v>
      </c>
      <c r="E179" s="38"/>
      <c r="F179" s="33">
        <f>Debt!F192</f>
        <v>0</v>
      </c>
      <c r="G179" s="33">
        <f>Debt!G192</f>
        <v>0</v>
      </c>
      <c r="H179" s="33">
        <f>Debt!H192</f>
        <v>0</v>
      </c>
      <c r="I179" s="33">
        <f>Debt!I192</f>
        <v>0</v>
      </c>
      <c r="J179" s="33">
        <f>Debt!J192</f>
        <v>0</v>
      </c>
      <c r="K179" s="33">
        <f>Debt!K192</f>
        <v>0</v>
      </c>
      <c r="L179" s="33">
        <f>Debt!L192</f>
        <v>0</v>
      </c>
      <c r="M179" s="33">
        <f>Debt!M192</f>
        <v>0</v>
      </c>
      <c r="N179" s="33">
        <f>Debt!N192</f>
        <v>0</v>
      </c>
      <c r="O179" s="33">
        <f>Debt!O192</f>
        <v>0</v>
      </c>
      <c r="P179" s="33">
        <f>Debt!P192</f>
        <v>0</v>
      </c>
      <c r="Q179" s="33">
        <f>Debt!Q192</f>
        <v>0</v>
      </c>
      <c r="R179" s="33">
        <f>Debt!R192</f>
        <v>0</v>
      </c>
    </row>
    <row r="180" spans="2:18">
      <c r="B180" s="25">
        <v>4</v>
      </c>
      <c r="C180" s="41"/>
      <c r="D180" s="41" t="s">
        <v>209</v>
      </c>
      <c r="E180" s="38"/>
      <c r="F180" s="33">
        <f t="shared" ref="F180:R180" ca="1" si="19">SUM(F176:F179)</f>
        <v>1100.1570283000019</v>
      </c>
      <c r="G180" s="33">
        <f t="shared" ca="1" si="19"/>
        <v>1100.8770646551627</v>
      </c>
      <c r="H180" s="33">
        <f t="shared" ca="1" si="19"/>
        <v>1101.6311277958146</v>
      </c>
      <c r="I180" s="33">
        <f t="shared" ca="1" si="19"/>
        <v>1102.4154824384618</v>
      </c>
      <c r="J180" s="33">
        <f t="shared" ca="1" si="19"/>
        <v>1103.2268151234264</v>
      </c>
      <c r="K180" s="33">
        <f t="shared" ca="1" si="19"/>
        <v>1104.0621865896703</v>
      </c>
      <c r="L180" s="33">
        <f t="shared" ca="1" si="19"/>
        <v>1104.9189895266497</v>
      </c>
      <c r="M180" s="33">
        <f t="shared" ca="1" si="19"/>
        <v>1105.7949110961274</v>
      </c>
      <c r="N180" s="33">
        <f t="shared" ca="1" si="19"/>
        <v>1106.6878996853886</v>
      </c>
      <c r="O180" s="33">
        <f t="shared" ca="1" si="19"/>
        <v>1107.5961354141284</v>
      </c>
      <c r="P180" s="33">
        <f t="shared" ca="1" si="19"/>
        <v>1108.5180039712063</v>
      </c>
      <c r="Q180" s="33">
        <f t="shared" ca="1" si="19"/>
        <v>1109.4520734053149</v>
      </c>
      <c r="R180" s="33">
        <f t="shared" ca="1" si="19"/>
        <v>1110.3970735360599</v>
      </c>
    </row>
    <row r="181" spans="2:18">
      <c r="B181" s="25">
        <v>4</v>
      </c>
      <c r="C181" s="33"/>
      <c r="D181" s="33"/>
      <c r="E181" s="38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2:18">
      <c r="B182" s="25">
        <v>4</v>
      </c>
      <c r="C182" s="40" t="s">
        <v>210</v>
      </c>
      <c r="D182" s="33"/>
      <c r="E182" s="38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2:18">
      <c r="B183" s="25">
        <v>4</v>
      </c>
      <c r="C183" s="41"/>
      <c r="D183" s="33" t="s">
        <v>78</v>
      </c>
      <c r="E183" s="38"/>
      <c r="F183" s="33">
        <f ca="1">-Calcs!F189</f>
        <v>-444.66949348159244</v>
      </c>
      <c r="G183" s="33">
        <f ca="1">-Calcs!G189</f>
        <v>-444.72849417095034</v>
      </c>
      <c r="H183" s="33">
        <f ca="1">-Calcs!H189</f>
        <v>-444.82438234913423</v>
      </c>
      <c r="I183" s="33">
        <f ca="1">-Calcs!I189</f>
        <v>-444.95378070941649</v>
      </c>
      <c r="J183" s="33">
        <f ca="1">-Calcs!J189</f>
        <v>-445.1136170915272</v>
      </c>
      <c r="K183" s="33">
        <f ca="1">-Calcs!K189</f>
        <v>-445.30109705628075</v>
      </c>
      <c r="L183" s="33">
        <f ca="1">-Calcs!L189</f>
        <v>-445.51367892226261</v>
      </c>
      <c r="M183" s="33">
        <f ca="1">-Calcs!M189</f>
        <v>-445.74905104360857</v>
      </c>
      <c r="N183" s="33">
        <f ca="1">-Calcs!N189</f>
        <v>-446.0051111277337</v>
      </c>
      <c r="O183" s="33">
        <f ca="1">-Calcs!O189</f>
        <v>-446.27994740992244</v>
      </c>
      <c r="P183" s="33">
        <f ca="1">-Calcs!P189</f>
        <v>-446.57182151812947</v>
      </c>
      <c r="Q183" s="33">
        <f ca="1">-Calcs!Q189</f>
        <v>-446.87915287628147</v>
      </c>
      <c r="R183" s="33">
        <f ca="1">-Calcs!R189</f>
        <v>-447.20050450800267</v>
      </c>
    </row>
    <row r="184" spans="2:18">
      <c r="B184" s="25">
        <v>4</v>
      </c>
      <c r="C184" s="41"/>
      <c r="D184" s="33" t="s">
        <v>83</v>
      </c>
      <c r="E184" s="38"/>
      <c r="F184" s="33">
        <f ca="1">-Calcs!F195</f>
        <v>0</v>
      </c>
      <c r="G184" s="33">
        <f ca="1">-Calcs!G195</f>
        <v>-1013.7168309787801</v>
      </c>
      <c r="H184" s="33">
        <f ca="1">-Calcs!H195</f>
        <v>0</v>
      </c>
      <c r="I184" s="33">
        <f ca="1">-Calcs!I195</f>
        <v>-1004.5922731383264</v>
      </c>
      <c r="J184" s="33">
        <f ca="1">-Calcs!J195</f>
        <v>0</v>
      </c>
      <c r="K184" s="33">
        <f ca="1">-Calcs!K195</f>
        <v>-1006.5233063349888</v>
      </c>
      <c r="L184" s="33">
        <f ca="1">-Calcs!L195</f>
        <v>0</v>
      </c>
      <c r="M184" s="33">
        <f ca="1">-Calcs!M195</f>
        <v>-1008.4549145665674</v>
      </c>
      <c r="N184" s="33">
        <f ca="1">-Calcs!N195</f>
        <v>0</v>
      </c>
      <c r="O184" s="33">
        <f ca="1">-Calcs!O195</f>
        <v>-1010.3872173623099</v>
      </c>
      <c r="P184" s="33">
        <f ca="1">-Calcs!P195</f>
        <v>0</v>
      </c>
      <c r="Q184" s="33">
        <f ca="1">-Calcs!Q195</f>
        <v>-1012.3203297809366</v>
      </c>
      <c r="R184" s="33">
        <f ca="1">-Calcs!R195</f>
        <v>0</v>
      </c>
    </row>
    <row r="185" spans="2:18">
      <c r="B185" s="25">
        <v>4</v>
      </c>
      <c r="C185" s="41"/>
      <c r="D185" s="55" t="s">
        <v>94</v>
      </c>
      <c r="E185" s="38"/>
      <c r="F185" s="33">
        <f ca="1">-Calcs!F201</f>
        <v>0</v>
      </c>
      <c r="G185" s="33">
        <f ca="1">-Calcs!G201</f>
        <v>-375.77306038006799</v>
      </c>
      <c r="H185" s="33">
        <f ca="1">-Calcs!H201</f>
        <v>0</v>
      </c>
      <c r="I185" s="33">
        <f ca="1">-Calcs!I201</f>
        <v>0</v>
      </c>
      <c r="J185" s="33">
        <f ca="1">-Calcs!J201</f>
        <v>0</v>
      </c>
      <c r="K185" s="33">
        <f ca="1">-Calcs!K201</f>
        <v>0</v>
      </c>
      <c r="L185" s="33">
        <f ca="1">-Calcs!L201</f>
        <v>0</v>
      </c>
      <c r="M185" s="33">
        <f ca="1">-Calcs!M201</f>
        <v>0</v>
      </c>
      <c r="N185" s="33">
        <f ca="1">-Calcs!N201</f>
        <v>0</v>
      </c>
      <c r="O185" s="33">
        <f ca="1">-Calcs!O201</f>
        <v>0</v>
      </c>
      <c r="P185" s="33">
        <f ca="1">-Calcs!P201</f>
        <v>0</v>
      </c>
      <c r="Q185" s="33">
        <f ca="1">-Calcs!Q201</f>
        <v>0</v>
      </c>
      <c r="R185" s="33">
        <f ca="1">-Calcs!R201</f>
        <v>0</v>
      </c>
    </row>
    <row r="186" spans="2:18">
      <c r="B186" s="25">
        <v>4</v>
      </c>
      <c r="C186" s="41"/>
      <c r="D186" s="55" t="s">
        <v>96</v>
      </c>
      <c r="E186" s="38"/>
      <c r="F186" s="33">
        <f>-'Weekly IS'!F185</f>
        <v>0</v>
      </c>
      <c r="G186" s="33">
        <f>-'Weekly IS'!G185</f>
        <v>0</v>
      </c>
      <c r="H186" s="33">
        <f>-'Weekly IS'!H185</f>
        <v>0</v>
      </c>
      <c r="I186" s="33">
        <f>-'Weekly IS'!I185</f>
        <v>0</v>
      </c>
      <c r="J186" s="33">
        <f>-'Weekly IS'!J185</f>
        <v>0</v>
      </c>
      <c r="K186" s="33">
        <f>-'Weekly IS'!K185</f>
        <v>0</v>
      </c>
      <c r="L186" s="33">
        <f>-'Weekly IS'!L185</f>
        <v>0</v>
      </c>
      <c r="M186" s="33">
        <f>-'Weekly IS'!M185</f>
        <v>0</v>
      </c>
      <c r="N186" s="33">
        <f>-'Weekly IS'!N185</f>
        <v>0</v>
      </c>
      <c r="O186" s="33">
        <f>-'Weekly IS'!O185</f>
        <v>0</v>
      </c>
      <c r="P186" s="33">
        <f>-'Weekly IS'!P185</f>
        <v>0</v>
      </c>
      <c r="Q186" s="33">
        <f>-'Weekly IS'!Q185</f>
        <v>0</v>
      </c>
      <c r="R186" s="33">
        <f>-'Weekly IS'!R185</f>
        <v>0</v>
      </c>
    </row>
    <row r="187" spans="2:18">
      <c r="B187" s="25">
        <v>4</v>
      </c>
      <c r="C187" s="41"/>
      <c r="D187" s="33" t="s">
        <v>118</v>
      </c>
      <c r="E187" s="38"/>
      <c r="F187" s="33">
        <f ca="1">-Calcs!F206</f>
        <v>-33.196034794799886</v>
      </c>
      <c r="G187" s="33">
        <f ca="1">-Calcs!G206</f>
        <v>-33.226677288456621</v>
      </c>
      <c r="H187" s="33">
        <f ca="1">-Calcs!H206</f>
        <v>-33.257348067492124</v>
      </c>
      <c r="I187" s="33">
        <f ca="1">-Calcs!I206</f>
        <v>-33.288047158015964</v>
      </c>
      <c r="J187" s="33">
        <f ca="1">-Calcs!J206</f>
        <v>-33.31877458616183</v>
      </c>
      <c r="K187" s="33">
        <f ca="1">-Calcs!K206</f>
        <v>-33.349530378087522</v>
      </c>
      <c r="L187" s="33">
        <f ca="1">-Calcs!L206</f>
        <v>-33.380314559974991</v>
      </c>
      <c r="M187" s="33">
        <f ca="1">-Calcs!M206</f>
        <v>-33.411127158030354</v>
      </c>
      <c r="N187" s="33">
        <f ca="1">-Calcs!N206</f>
        <v>-33.44196819848392</v>
      </c>
      <c r="O187" s="33">
        <f ca="1">-Calcs!O206</f>
        <v>-33.472837707590216</v>
      </c>
      <c r="P187" s="33">
        <f ca="1">-Calcs!P206</f>
        <v>-33.503735711627996</v>
      </c>
      <c r="Q187" s="33">
        <f ca="1">-Calcs!Q206</f>
        <v>-33.534662236900274</v>
      </c>
      <c r="R187" s="33">
        <f ca="1">-Calcs!R206</f>
        <v>-33.565617309734336</v>
      </c>
    </row>
    <row r="188" spans="2:18">
      <c r="B188" s="25">
        <v>4</v>
      </c>
      <c r="C188" s="41"/>
      <c r="D188" s="33" t="s">
        <v>174</v>
      </c>
      <c r="E188" s="38"/>
      <c r="F188" s="33">
        <f>-Debt!F184</f>
        <v>0</v>
      </c>
      <c r="G188" s="33">
        <f>-Debt!G184</f>
        <v>0</v>
      </c>
      <c r="H188" s="33">
        <f>-Debt!H184</f>
        <v>0</v>
      </c>
      <c r="I188" s="33">
        <f>-Debt!I184</f>
        <v>0</v>
      </c>
      <c r="J188" s="33">
        <f>-Debt!J184</f>
        <v>0</v>
      </c>
      <c r="K188" s="33">
        <f>-Debt!K184</f>
        <v>0</v>
      </c>
      <c r="L188" s="33">
        <f>-Debt!L184</f>
        <v>0</v>
      </c>
      <c r="M188" s="33">
        <f>-Debt!M184</f>
        <v>0</v>
      </c>
      <c r="N188" s="33">
        <f>-Debt!N184</f>
        <v>0</v>
      </c>
      <c r="O188" s="33">
        <f>-Debt!O184</f>
        <v>0</v>
      </c>
      <c r="P188" s="33">
        <f>-Debt!P184</f>
        <v>0</v>
      </c>
      <c r="Q188" s="33">
        <f>-Debt!Q184</f>
        <v>0</v>
      </c>
      <c r="R188" s="33">
        <f>-Debt!R184</f>
        <v>0</v>
      </c>
    </row>
    <row r="189" spans="2:18">
      <c r="B189" s="25">
        <v>4</v>
      </c>
      <c r="C189" s="41"/>
      <c r="D189" s="33" t="s">
        <v>171</v>
      </c>
      <c r="E189" s="38"/>
      <c r="F189" s="33">
        <f>-Debt!F193</f>
        <v>0</v>
      </c>
      <c r="G189" s="33">
        <f>-Debt!G193</f>
        <v>0</v>
      </c>
      <c r="H189" s="33">
        <f>-Debt!H193</f>
        <v>0</v>
      </c>
      <c r="I189" s="33">
        <f>-Debt!I193</f>
        <v>0</v>
      </c>
      <c r="J189" s="33">
        <f>-Debt!J193</f>
        <v>0</v>
      </c>
      <c r="K189" s="33">
        <f>-Debt!K193</f>
        <v>0</v>
      </c>
      <c r="L189" s="33">
        <f>-Debt!L193</f>
        <v>0</v>
      </c>
      <c r="M189" s="33">
        <f>-Debt!M193</f>
        <v>0</v>
      </c>
      <c r="N189" s="33">
        <f>-Debt!N193</f>
        <v>0</v>
      </c>
      <c r="O189" s="33">
        <f>-Debt!O193</f>
        <v>0</v>
      </c>
      <c r="P189" s="33">
        <f>-Debt!P193</f>
        <v>0</v>
      </c>
      <c r="Q189" s="33">
        <f>-Debt!Q193</f>
        <v>0</v>
      </c>
      <c r="R189" s="33">
        <f>-Debt!R193</f>
        <v>0</v>
      </c>
    </row>
    <row r="190" spans="2:18">
      <c r="B190" s="25">
        <v>4</v>
      </c>
      <c r="C190" s="41"/>
      <c r="D190" s="41" t="s">
        <v>211</v>
      </c>
      <c r="E190" s="38"/>
      <c r="F190" s="33">
        <f t="shared" ref="F190:R190" ca="1" si="20">SUM(F183:F189)</f>
        <v>-477.8655282763923</v>
      </c>
      <c r="G190" s="33">
        <f t="shared" ca="1" si="20"/>
        <v>-1867.4450628182551</v>
      </c>
      <c r="H190" s="33">
        <f t="shared" ca="1" si="20"/>
        <v>-478.08173041662633</v>
      </c>
      <c r="I190" s="33">
        <f t="shared" ca="1" si="20"/>
        <v>-1482.8341010057588</v>
      </c>
      <c r="J190" s="33">
        <f t="shared" ca="1" si="20"/>
        <v>-478.43239167768905</v>
      </c>
      <c r="K190" s="33">
        <f t="shared" ca="1" si="20"/>
        <v>-1485.1739337693571</v>
      </c>
      <c r="L190" s="33">
        <f t="shared" ca="1" si="20"/>
        <v>-478.89399348223759</v>
      </c>
      <c r="M190" s="33">
        <f t="shared" ca="1" si="20"/>
        <v>-1487.6150927682065</v>
      </c>
      <c r="N190" s="33">
        <f t="shared" ca="1" si="20"/>
        <v>-479.44707932621759</v>
      </c>
      <c r="O190" s="33">
        <f t="shared" ca="1" si="20"/>
        <v>-1490.1400024798227</v>
      </c>
      <c r="P190" s="33">
        <f t="shared" ca="1" si="20"/>
        <v>-480.07555722975746</v>
      </c>
      <c r="Q190" s="33">
        <f t="shared" ca="1" si="20"/>
        <v>-1492.7341448941183</v>
      </c>
      <c r="R190" s="33">
        <f t="shared" ca="1" si="20"/>
        <v>-480.76612181773703</v>
      </c>
    </row>
    <row r="191" spans="2:18">
      <c r="B191" s="25">
        <v>4</v>
      </c>
      <c r="C191" s="33"/>
      <c r="D191" s="33"/>
      <c r="E191" s="38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</row>
    <row r="192" spans="2:18">
      <c r="B192" s="25">
        <v>4</v>
      </c>
      <c r="C192" s="41"/>
      <c r="D192" s="40" t="s">
        <v>215</v>
      </c>
      <c r="E192" s="38"/>
      <c r="F192" s="33">
        <f ca="1">SUM(F180,F190)</f>
        <v>622.29150002360961</v>
      </c>
      <c r="G192" s="33">
        <f t="shared" ref="G192:R192" ca="1" si="21">SUM(G180,G190)</f>
        <v>-766.5679981630924</v>
      </c>
      <c r="H192" s="33">
        <f t="shared" ca="1" si="21"/>
        <v>623.54939737918824</v>
      </c>
      <c r="I192" s="33">
        <f t="shared" ca="1" si="21"/>
        <v>-380.41861856729702</v>
      </c>
      <c r="J192" s="33">
        <f t="shared" ca="1" si="21"/>
        <v>624.79442344573727</v>
      </c>
      <c r="K192" s="33">
        <f t="shared" ca="1" si="21"/>
        <v>-381.11174717968674</v>
      </c>
      <c r="L192" s="33">
        <f t="shared" ca="1" si="21"/>
        <v>626.02499604441209</v>
      </c>
      <c r="M192" s="33">
        <f t="shared" ca="1" si="21"/>
        <v>-381.82018167207912</v>
      </c>
      <c r="N192" s="33">
        <f t="shared" ca="1" si="21"/>
        <v>627.24082035917104</v>
      </c>
      <c r="O192" s="33">
        <f t="shared" ca="1" si="21"/>
        <v>-382.54386706569426</v>
      </c>
      <c r="P192" s="33">
        <f t="shared" ca="1" si="21"/>
        <v>628.44244674144886</v>
      </c>
      <c r="Q192" s="33">
        <f t="shared" ca="1" si="21"/>
        <v>-383.28207148880347</v>
      </c>
      <c r="R192" s="33">
        <f t="shared" ca="1" si="21"/>
        <v>629.63095171832288</v>
      </c>
    </row>
    <row r="193" spans="2:18">
      <c r="B193" s="25">
        <v>4</v>
      </c>
      <c r="C193" s="33"/>
      <c r="D193" s="33" t="s">
        <v>110</v>
      </c>
      <c r="E193" s="38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</row>
    <row r="194" spans="2:18">
      <c r="B194" s="25">
        <v>4</v>
      </c>
      <c r="C194" s="26" t="s">
        <v>212</v>
      </c>
      <c r="D194" s="23"/>
      <c r="E194" s="38"/>
    </row>
    <row r="195" spans="2:18">
      <c r="B195" s="25">
        <v>4</v>
      </c>
      <c r="C195" s="61"/>
      <c r="D195" s="24" t="s">
        <v>159</v>
      </c>
      <c r="E195" s="38"/>
      <c r="F195" s="33">
        <f ca="1">E197</f>
        <v>-2367.8682012008835</v>
      </c>
      <c r="G195" s="33">
        <f t="shared" ref="G195:R195" ca="1" si="22">F197</f>
        <v>-1745.5767011772739</v>
      </c>
      <c r="H195" s="33">
        <f t="shared" ca="1" si="22"/>
        <v>-2512.1446993403661</v>
      </c>
      <c r="I195" s="33">
        <f t="shared" ca="1" si="22"/>
        <v>-1888.5953019611779</v>
      </c>
      <c r="J195" s="33">
        <f t="shared" ca="1" si="22"/>
        <v>-2269.013920528475</v>
      </c>
      <c r="K195" s="33">
        <f t="shared" ca="1" si="22"/>
        <v>-1644.2194970827377</v>
      </c>
      <c r="L195" s="33">
        <f t="shared" ca="1" si="22"/>
        <v>-2025.3312442624244</v>
      </c>
      <c r="M195" s="33">
        <f t="shared" ca="1" si="22"/>
        <v>-1399.3062482180123</v>
      </c>
      <c r="N195" s="33">
        <f t="shared" ca="1" si="22"/>
        <v>-1781.1264298900915</v>
      </c>
      <c r="O195" s="33">
        <f t="shared" ca="1" si="22"/>
        <v>-1153.8856095309204</v>
      </c>
      <c r="P195" s="33">
        <f t="shared" ca="1" si="22"/>
        <v>-1536.4294765966147</v>
      </c>
      <c r="Q195" s="33">
        <f t="shared" ca="1" si="22"/>
        <v>-907.98702985516582</v>
      </c>
      <c r="R195" s="33">
        <f t="shared" ca="1" si="22"/>
        <v>-1291.2691013439694</v>
      </c>
    </row>
    <row r="196" spans="2:18">
      <c r="B196" s="25">
        <v>4</v>
      </c>
      <c r="C196" s="61"/>
      <c r="D196" s="24" t="s">
        <v>213</v>
      </c>
      <c r="E196" s="38"/>
      <c r="F196" s="33">
        <f ca="1">F192</f>
        <v>622.29150002360961</v>
      </c>
      <c r="G196" s="33">
        <f t="shared" ref="G196:R196" ca="1" si="23">G192</f>
        <v>-766.5679981630924</v>
      </c>
      <c r="H196" s="33">
        <f t="shared" ca="1" si="23"/>
        <v>623.54939737918824</v>
      </c>
      <c r="I196" s="33">
        <f t="shared" ca="1" si="23"/>
        <v>-380.41861856729702</v>
      </c>
      <c r="J196" s="33">
        <f t="shared" ca="1" si="23"/>
        <v>624.79442344573727</v>
      </c>
      <c r="K196" s="33">
        <f t="shared" ca="1" si="23"/>
        <v>-381.11174717968674</v>
      </c>
      <c r="L196" s="33">
        <f t="shared" ca="1" si="23"/>
        <v>626.02499604441209</v>
      </c>
      <c r="M196" s="33">
        <f t="shared" ca="1" si="23"/>
        <v>-381.82018167207912</v>
      </c>
      <c r="N196" s="33">
        <f t="shared" ca="1" si="23"/>
        <v>627.24082035917104</v>
      </c>
      <c r="O196" s="33">
        <f t="shared" ca="1" si="23"/>
        <v>-382.54386706569426</v>
      </c>
      <c r="P196" s="33">
        <f t="shared" ca="1" si="23"/>
        <v>628.44244674144886</v>
      </c>
      <c r="Q196" s="33">
        <f t="shared" ca="1" si="23"/>
        <v>-383.28207148880347</v>
      </c>
      <c r="R196" s="33">
        <f t="shared" ca="1" si="23"/>
        <v>629.63095171832288</v>
      </c>
    </row>
    <row r="197" spans="2:18">
      <c r="B197" s="25">
        <v>4</v>
      </c>
      <c r="C197" s="61"/>
      <c r="D197" s="24" t="s">
        <v>214</v>
      </c>
      <c r="E197" s="33">
        <f ca="1">'Weekly BS'!E177-'Weekly BS'!E188</f>
        <v>-2367.8682012008835</v>
      </c>
      <c r="F197" s="33">
        <f t="shared" ref="F197:R197" ca="1" si="24">SUM(F195:F196)</f>
        <v>-1745.5767011772739</v>
      </c>
      <c r="G197" s="33">
        <f t="shared" ca="1" si="24"/>
        <v>-2512.1446993403661</v>
      </c>
      <c r="H197" s="33">
        <f t="shared" ca="1" si="24"/>
        <v>-1888.5953019611779</v>
      </c>
      <c r="I197" s="33">
        <f t="shared" ca="1" si="24"/>
        <v>-2269.013920528475</v>
      </c>
      <c r="J197" s="33">
        <f t="shared" ca="1" si="24"/>
        <v>-1644.2194970827377</v>
      </c>
      <c r="K197" s="33">
        <f t="shared" ca="1" si="24"/>
        <v>-2025.3312442624244</v>
      </c>
      <c r="L197" s="33">
        <f t="shared" ca="1" si="24"/>
        <v>-1399.3062482180123</v>
      </c>
      <c r="M197" s="33">
        <f t="shared" ca="1" si="24"/>
        <v>-1781.1264298900915</v>
      </c>
      <c r="N197" s="33">
        <f t="shared" ca="1" si="24"/>
        <v>-1153.8856095309204</v>
      </c>
      <c r="O197" s="33">
        <f t="shared" ca="1" si="24"/>
        <v>-1536.4294765966147</v>
      </c>
      <c r="P197" s="33">
        <f t="shared" ca="1" si="24"/>
        <v>-907.98702985516582</v>
      </c>
      <c r="Q197" s="33">
        <f t="shared" ca="1" si="24"/>
        <v>-1291.2691013439694</v>
      </c>
      <c r="R197" s="33">
        <f t="shared" ca="1" si="24"/>
        <v>-661.63814962564652</v>
      </c>
    </row>
    <row r="198" spans="2:18">
      <c r="B198" s="25"/>
      <c r="C198" s="61"/>
      <c r="E198" s="38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</row>
    <row r="199" spans="2:18">
      <c r="B199" s="25"/>
      <c r="C199" s="61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</row>
  </sheetData>
  <phoneticPr fontId="5" type="noConversion"/>
  <pageMargins left="0.75" right="0.75" top="1" bottom="1" header="0.5" footer="0.5"/>
  <pageSetup scale="75" fitToHeight="0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96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5" width="8.453125" style="24" customWidth="1"/>
    <col min="6" max="18" width="8.7265625" style="24" customWidth="1"/>
    <col min="19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8" ht="18" customHeight="1">
      <c r="A2" s="78" t="s">
        <v>152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8">
      <c r="A3" s="23" t="s">
        <v>1</v>
      </c>
    </row>
    <row r="4" spans="1:18">
      <c r="B4" s="25">
        <v>1</v>
      </c>
      <c r="C4" s="40" t="s">
        <v>153</v>
      </c>
      <c r="D4" s="33"/>
      <c r="E4" s="38"/>
      <c r="F4" s="33"/>
      <c r="G4" s="33"/>
      <c r="H4" s="33"/>
      <c r="I4" s="33"/>
      <c r="J4" s="33"/>
      <c r="K4" s="33"/>
    </row>
    <row r="5" spans="1:18">
      <c r="B5" s="25">
        <v>1</v>
      </c>
      <c r="C5" s="41"/>
      <c r="D5" s="33" t="s">
        <v>122</v>
      </c>
      <c r="E5" s="38"/>
      <c r="F5" s="33">
        <f ca="1">'Weekly IS'!F18</f>
        <v>49.062232615384602</v>
      </c>
      <c r="G5" s="33">
        <f ca="1">'Weekly IS'!G18</f>
        <v>49.104501615791669</v>
      </c>
      <c r="H5" s="33">
        <f ca="1">'Weekly IS'!H18</f>
        <v>49.146807032568326</v>
      </c>
      <c r="I5" s="33">
        <f ca="1">'Weekly IS'!I18</f>
        <v>49.189148897088693</v>
      </c>
      <c r="J5" s="33">
        <f ca="1">'Weekly IS'!J18</f>
        <v>49.231527240753955</v>
      </c>
      <c r="K5" s="33">
        <f ca="1">'Weekly IS'!K18</f>
        <v>49.27394209499208</v>
      </c>
      <c r="L5" s="33">
        <f ca="1">'Weekly IS'!L18</f>
        <v>49.316393491258587</v>
      </c>
      <c r="M5" s="33">
        <f ca="1">'Weekly IS'!M18</f>
        <v>49.358881461035679</v>
      </c>
      <c r="N5" s="33">
        <f ca="1">'Weekly IS'!N18</f>
        <v>49.401406035832863</v>
      </c>
      <c r="O5" s="33">
        <f ca="1">'Weekly IS'!O18</f>
        <v>49.443967247186819</v>
      </c>
      <c r="P5" s="33">
        <f ca="1">'Weekly IS'!P18</f>
        <v>49.486565126661326</v>
      </c>
      <c r="Q5" s="33">
        <f ca="1">'Weekly IS'!Q18</f>
        <v>49.529199705847333</v>
      </c>
      <c r="R5" s="33">
        <f ca="1">'Weekly IS'!R18</f>
        <v>49.571871016363133</v>
      </c>
    </row>
    <row r="6" spans="1:18">
      <c r="B6" s="25">
        <v>1</v>
      </c>
      <c r="C6" s="41"/>
      <c r="D6" s="33" t="s">
        <v>139</v>
      </c>
      <c r="E6" s="38"/>
      <c r="F6" s="33">
        <f>Calcs!F36</f>
        <v>38.700000000000003</v>
      </c>
      <c r="G6" s="33">
        <f ca="1">Calcs!G36</f>
        <v>38.57155569230769</v>
      </c>
      <c r="H6" s="33">
        <f ca="1">Calcs!H36</f>
        <v>38.446236441827224</v>
      </c>
      <c r="I6" s="33">
        <f ca="1">Calcs!I36</f>
        <v>38.323980226577106</v>
      </c>
      <c r="J6" s="33">
        <f ca="1">Calcs!J36</f>
        <v>38.204726265428313</v>
      </c>
      <c r="K6" s="33">
        <f ca="1">Calcs!K36</f>
        <v>38.088414993287564</v>
      </c>
      <c r="L6" s="33">
        <f ca="1">Calcs!L36</f>
        <v>37.974988036776971</v>
      </c>
      <c r="M6" s="33">
        <f ca="1">Calcs!M36</f>
        <v>37.864388190400099</v>
      </c>
      <c r="N6" s="33">
        <f ca="1">Calcs!N36</f>
        <v>37.756559393184666</v>
      </c>
      <c r="O6" s="33">
        <f ca="1">Calcs!O36</f>
        <v>37.651446705792459</v>
      </c>
      <c r="P6" s="33">
        <f ca="1">Calcs!P36</f>
        <v>37.548996288086961</v>
      </c>
      <c r="Q6" s="33">
        <f ca="1">Calcs!Q36</f>
        <v>37.449155377149708</v>
      </c>
      <c r="R6" s="33">
        <f ca="1">Calcs!R36</f>
        <v>37.351872265736283</v>
      </c>
    </row>
    <row r="7" spans="1:18">
      <c r="B7" s="25">
        <v>1</v>
      </c>
      <c r="C7" s="41"/>
      <c r="D7" s="33" t="s">
        <v>160</v>
      </c>
      <c r="E7" s="38"/>
      <c r="F7" s="33">
        <f ca="1">Calcs!E47-Calcs!F47</f>
        <v>-640.21012343424445</v>
      </c>
      <c r="G7" s="33">
        <f ca="1">Calcs!F47-Calcs!G47</f>
        <v>-453.25130476287632</v>
      </c>
      <c r="H7" s="33">
        <f ca="1">Calcs!G47-Calcs!H47</f>
        <v>-933.49925287717451</v>
      </c>
      <c r="I7" s="33">
        <f ca="1">Calcs!H47-Calcs!I47</f>
        <v>242.9116901325815</v>
      </c>
      <c r="J7" s="33">
        <f ca="1">Calcs!I47-Calcs!J47</f>
        <v>-872.07845842541064</v>
      </c>
      <c r="K7" s="33">
        <f ca="1">Calcs!J47-Calcs!K47</f>
        <v>300.90714965655206</v>
      </c>
      <c r="L7" s="33">
        <f ca="1">Calcs!K47-Calcs!L47</f>
        <v>-821.27223089232211</v>
      </c>
      <c r="M7" s="33">
        <f ca="1">Calcs!L47-Calcs!M47</f>
        <v>349.22609511786686</v>
      </c>
      <c r="N7" s="33">
        <f ca="1">Calcs!M47-Calcs!N47</f>
        <v>-779.28251659897251</v>
      </c>
      <c r="O7" s="33">
        <f ca="1">Calcs!N47-Calcs!O47</f>
        <v>389.5080578813122</v>
      </c>
      <c r="P7" s="33">
        <f ca="1">Calcs!O47-Calcs!P47</f>
        <v>-744.61483288325871</v>
      </c>
      <c r="Q7" s="33">
        <f ca="1">Calcs!P47-Calcs!Q47</f>
        <v>423.11567548586572</v>
      </c>
      <c r="R7" s="33">
        <f ca="1">Calcs!Q47-Calcs!R47</f>
        <v>-716.02722721400824</v>
      </c>
    </row>
    <row r="8" spans="1:18">
      <c r="B8" s="25">
        <v>1</v>
      </c>
      <c r="C8" s="41"/>
      <c r="D8" s="41" t="s">
        <v>55</v>
      </c>
      <c r="E8" s="38"/>
      <c r="F8" s="33">
        <f ca="1">SUM(F5:F7)</f>
        <v>-552.44789081885983</v>
      </c>
      <c r="G8" s="33">
        <f t="shared" ref="G8:R8" ca="1" si="1">SUM(G5:G7)</f>
        <v>-365.57524745477696</v>
      </c>
      <c r="H8" s="33">
        <f t="shared" ca="1" si="1"/>
        <v>-845.90620940277893</v>
      </c>
      <c r="I8" s="33">
        <f t="shared" ca="1" si="1"/>
        <v>330.4248192562473</v>
      </c>
      <c r="J8" s="33">
        <f t="shared" ca="1" si="1"/>
        <v>-784.64220491922833</v>
      </c>
      <c r="K8" s="33">
        <f t="shared" ca="1" si="1"/>
        <v>388.26950674483169</v>
      </c>
      <c r="L8" s="33">
        <f t="shared" ca="1" si="1"/>
        <v>-733.98084936428654</v>
      </c>
      <c r="M8" s="33">
        <f t="shared" ca="1" si="1"/>
        <v>436.44936476930263</v>
      </c>
      <c r="N8" s="33">
        <f t="shared" ca="1" si="1"/>
        <v>-692.124551169955</v>
      </c>
      <c r="O8" s="33">
        <f t="shared" ca="1" si="1"/>
        <v>476.60347183429144</v>
      </c>
      <c r="P8" s="33">
        <f t="shared" ca="1" si="1"/>
        <v>-657.57927146851046</v>
      </c>
      <c r="Q8" s="33">
        <f t="shared" ca="1" si="1"/>
        <v>510.09403056886276</v>
      </c>
      <c r="R8" s="33">
        <f t="shared" ca="1" si="1"/>
        <v>-629.10348393190884</v>
      </c>
    </row>
    <row r="9" spans="1:18">
      <c r="B9" s="25">
        <v>1</v>
      </c>
      <c r="C9" s="33"/>
      <c r="D9" s="33"/>
      <c r="E9" s="38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>
      <c r="B10" s="25">
        <v>1</v>
      </c>
      <c r="C10" s="40" t="s">
        <v>154</v>
      </c>
      <c r="D10" s="33"/>
      <c r="E10" s="38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>
      <c r="B11" s="25">
        <v>1</v>
      </c>
      <c r="C11" s="41"/>
      <c r="D11" s="33" t="s">
        <v>216</v>
      </c>
      <c r="E11" s="38"/>
      <c r="F11" s="33">
        <f ca="1">-Calcs!F35</f>
        <v>-32.277784615384618</v>
      </c>
      <c r="G11" s="33">
        <f ca="1">-Calcs!G35</f>
        <v>-32.305593168284027</v>
      </c>
      <c r="H11" s="33">
        <f ca="1">-Calcs!H35</f>
        <v>-32.333425679321316</v>
      </c>
      <c r="I11" s="33">
        <f ca="1">-Calcs!I35</f>
        <v>-32.361282169137347</v>
      </c>
      <c r="J11" s="33">
        <f ca="1">-Calcs!J35</f>
        <v>-32.389162658390759</v>
      </c>
      <c r="K11" s="33">
        <f ca="1">-Calcs!K35</f>
        <v>-32.417067167757992</v>
      </c>
      <c r="L11" s="33">
        <f ca="1">-Calcs!L35</f>
        <v>-32.444995717933296</v>
      </c>
      <c r="M11" s="33">
        <f ca="1">-Calcs!M35</f>
        <v>-32.472948329628743</v>
      </c>
      <c r="N11" s="33">
        <f ca="1">-Calcs!N35</f>
        <v>-32.500925023574268</v>
      </c>
      <c r="O11" s="33">
        <f ca="1">-Calcs!O35</f>
        <v>-32.528925820517657</v>
      </c>
      <c r="P11" s="33">
        <f ca="1">-Calcs!P35</f>
        <v>-32.556950741224568</v>
      </c>
      <c r="Q11" s="33">
        <f ca="1">-Calcs!Q35</f>
        <v>-32.584999806478542</v>
      </c>
      <c r="R11" s="33">
        <f ca="1">-Calcs!R35</f>
        <v>-32.613073037081044</v>
      </c>
    </row>
    <row r="12" spans="1:18">
      <c r="B12" s="25">
        <v>1</v>
      </c>
      <c r="C12" s="41"/>
      <c r="D12" s="41" t="s">
        <v>56</v>
      </c>
      <c r="E12" s="38"/>
      <c r="F12" s="33">
        <f ca="1">SUM(F11)</f>
        <v>-32.277784615384618</v>
      </c>
      <c r="G12" s="33">
        <f t="shared" ref="G12:R12" ca="1" si="2">SUM(G11)</f>
        <v>-32.305593168284027</v>
      </c>
      <c r="H12" s="33">
        <f t="shared" ca="1" si="2"/>
        <v>-32.333425679321316</v>
      </c>
      <c r="I12" s="33">
        <f t="shared" ca="1" si="2"/>
        <v>-32.361282169137347</v>
      </c>
      <c r="J12" s="33">
        <f t="shared" ca="1" si="2"/>
        <v>-32.389162658390759</v>
      </c>
      <c r="K12" s="33">
        <f t="shared" ca="1" si="2"/>
        <v>-32.417067167757992</v>
      </c>
      <c r="L12" s="33">
        <f t="shared" ca="1" si="2"/>
        <v>-32.444995717933296</v>
      </c>
      <c r="M12" s="33">
        <f t="shared" ca="1" si="2"/>
        <v>-32.472948329628743</v>
      </c>
      <c r="N12" s="33">
        <f t="shared" ca="1" si="2"/>
        <v>-32.500925023574268</v>
      </c>
      <c r="O12" s="33">
        <f t="shared" ca="1" si="2"/>
        <v>-32.528925820517657</v>
      </c>
      <c r="P12" s="33">
        <f t="shared" ca="1" si="2"/>
        <v>-32.556950741224568</v>
      </c>
      <c r="Q12" s="33">
        <f t="shared" ca="1" si="2"/>
        <v>-32.584999806478542</v>
      </c>
      <c r="R12" s="33">
        <f t="shared" ca="1" si="2"/>
        <v>-32.613073037081044</v>
      </c>
    </row>
    <row r="13" spans="1:18">
      <c r="B13" s="25">
        <v>1</v>
      </c>
      <c r="C13" s="33"/>
      <c r="D13" s="33"/>
      <c r="E13" s="38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>
      <c r="B14" s="25">
        <v>1</v>
      </c>
      <c r="C14" s="40" t="s">
        <v>155</v>
      </c>
      <c r="D14" s="33"/>
      <c r="E14" s="38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>
      <c r="B15" s="25">
        <v>1</v>
      </c>
      <c r="C15" s="40"/>
      <c r="D15" s="33" t="s">
        <v>25</v>
      </c>
      <c r="E15" s="38"/>
      <c r="F15" s="33">
        <f>'Weekly BS'!F24-'Weekly BS'!E24</f>
        <v>200</v>
      </c>
      <c r="G15" s="33">
        <f>'Weekly BS'!G24-'Weekly BS'!F24</f>
        <v>0</v>
      </c>
      <c r="H15" s="33">
        <f>'Weekly BS'!H24-'Weekly BS'!G24</f>
        <v>0</v>
      </c>
      <c r="I15" s="33">
        <f>'Weekly BS'!I24-'Weekly BS'!H24</f>
        <v>0</v>
      </c>
      <c r="J15" s="33">
        <f>'Weekly BS'!J24-'Weekly BS'!I24</f>
        <v>0</v>
      </c>
      <c r="K15" s="33">
        <f>'Weekly BS'!K24-'Weekly BS'!J24</f>
        <v>0</v>
      </c>
      <c r="L15" s="33">
        <f>'Weekly BS'!L24-'Weekly BS'!K24</f>
        <v>0</v>
      </c>
      <c r="M15" s="33">
        <f>'Weekly BS'!M24-'Weekly BS'!L24</f>
        <v>0</v>
      </c>
      <c r="N15" s="33">
        <f>'Weekly BS'!N24-'Weekly BS'!M24</f>
        <v>0</v>
      </c>
      <c r="O15" s="33">
        <f>'Weekly BS'!O24-'Weekly BS'!N24</f>
        <v>0</v>
      </c>
      <c r="P15" s="33">
        <f>'Weekly BS'!P24-'Weekly BS'!O24</f>
        <v>0</v>
      </c>
      <c r="Q15" s="33">
        <f>'Weekly BS'!Q24-'Weekly BS'!P24</f>
        <v>0</v>
      </c>
      <c r="R15" s="33">
        <f>'Weekly BS'!R24-'Weekly BS'!Q24</f>
        <v>0</v>
      </c>
    </row>
    <row r="16" spans="1:18">
      <c r="B16" s="25">
        <v>1</v>
      </c>
      <c r="C16" s="41"/>
      <c r="D16" s="33" t="s">
        <v>158</v>
      </c>
      <c r="E16" s="38"/>
      <c r="F16" s="33">
        <f>'Weekly BS'!F25-'Weekly BS'!E25</f>
        <v>0</v>
      </c>
      <c r="G16" s="33">
        <f>'Weekly BS'!G25-'Weekly BS'!F25</f>
        <v>0</v>
      </c>
      <c r="H16" s="33">
        <f>'Weekly BS'!H25-'Weekly BS'!G25</f>
        <v>0</v>
      </c>
      <c r="I16" s="33">
        <f>'Weekly BS'!I25-'Weekly BS'!H25</f>
        <v>0</v>
      </c>
      <c r="J16" s="33">
        <f>'Weekly BS'!J25-'Weekly BS'!I25</f>
        <v>0</v>
      </c>
      <c r="K16" s="33">
        <f>'Weekly BS'!K25-'Weekly BS'!J25</f>
        <v>0</v>
      </c>
      <c r="L16" s="33">
        <f>'Weekly BS'!L25-'Weekly BS'!K25</f>
        <v>0</v>
      </c>
      <c r="M16" s="33">
        <f>'Weekly BS'!M25-'Weekly BS'!L25</f>
        <v>0</v>
      </c>
      <c r="N16" s="33">
        <f>'Weekly BS'!N25-'Weekly BS'!M25</f>
        <v>0</v>
      </c>
      <c r="O16" s="33">
        <f>'Weekly BS'!O25-'Weekly BS'!N25</f>
        <v>0</v>
      </c>
      <c r="P16" s="33">
        <f>'Weekly BS'!P25-'Weekly BS'!O25</f>
        <v>0</v>
      </c>
      <c r="Q16" s="33">
        <f>'Weekly BS'!Q25-'Weekly BS'!P25</f>
        <v>0</v>
      </c>
      <c r="R16" s="33">
        <f>'Weekly BS'!R25-'Weekly BS'!Q25</f>
        <v>0</v>
      </c>
    </row>
    <row r="17" spans="2:19">
      <c r="B17" s="25">
        <v>1</v>
      </c>
      <c r="C17" s="41"/>
      <c r="D17" s="33" t="s">
        <v>217</v>
      </c>
      <c r="E17" s="38"/>
      <c r="F17" s="33">
        <f>'Weekly BS'!F29-'Weekly BS'!E29</f>
        <v>0</v>
      </c>
      <c r="G17" s="33">
        <f>'Weekly BS'!G29-'Weekly BS'!F29</f>
        <v>0</v>
      </c>
      <c r="H17" s="33">
        <f>'Weekly BS'!H29-'Weekly BS'!G29</f>
        <v>0</v>
      </c>
      <c r="I17" s="33">
        <f>'Weekly BS'!I29-'Weekly BS'!H29</f>
        <v>0</v>
      </c>
      <c r="J17" s="33">
        <f>'Weekly BS'!J29-'Weekly BS'!I29</f>
        <v>0</v>
      </c>
      <c r="K17" s="33">
        <f>'Weekly BS'!K29-'Weekly BS'!J29</f>
        <v>0</v>
      </c>
      <c r="L17" s="33">
        <f>'Weekly BS'!L29-'Weekly BS'!K29</f>
        <v>0</v>
      </c>
      <c r="M17" s="33">
        <f>'Weekly BS'!M29-'Weekly BS'!L29</f>
        <v>0</v>
      </c>
      <c r="N17" s="33">
        <f>'Weekly BS'!N29-'Weekly BS'!M29</f>
        <v>0</v>
      </c>
      <c r="O17" s="33">
        <f>'Weekly BS'!O29-'Weekly BS'!N29</f>
        <v>0</v>
      </c>
      <c r="P17" s="33">
        <f>'Weekly BS'!P29-'Weekly BS'!O29</f>
        <v>0</v>
      </c>
      <c r="Q17" s="33">
        <f>'Weekly BS'!Q29-'Weekly BS'!P29</f>
        <v>0</v>
      </c>
      <c r="R17" s="33">
        <f>'Weekly BS'!R29-'Weekly BS'!Q29</f>
        <v>0</v>
      </c>
    </row>
    <row r="18" spans="2:19">
      <c r="B18" s="25">
        <v>1</v>
      </c>
      <c r="C18" s="41"/>
      <c r="D18" s="41" t="s">
        <v>57</v>
      </c>
      <c r="E18" s="38"/>
      <c r="F18" s="33">
        <f>SUM(F15:F17)</f>
        <v>200</v>
      </c>
      <c r="G18" s="33">
        <f t="shared" ref="G18:R18" si="3">SUM(G15:G17)</f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3">
        <f t="shared" si="3"/>
        <v>0</v>
      </c>
      <c r="O18" s="33">
        <f t="shared" si="3"/>
        <v>0</v>
      </c>
      <c r="P18" s="33">
        <f t="shared" si="3"/>
        <v>0</v>
      </c>
      <c r="Q18" s="33">
        <f t="shared" si="3"/>
        <v>0</v>
      </c>
      <c r="R18" s="33">
        <f t="shared" si="3"/>
        <v>0</v>
      </c>
    </row>
    <row r="19" spans="2:19">
      <c r="B19" s="25">
        <v>1</v>
      </c>
      <c r="C19" s="33"/>
      <c r="D19" s="33"/>
      <c r="E19" s="3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2:19">
      <c r="B20" s="25">
        <v>1</v>
      </c>
      <c r="C20" s="41"/>
      <c r="D20" s="40" t="s">
        <v>215</v>
      </c>
      <c r="E20" s="38"/>
      <c r="F20" s="33">
        <f ca="1">SUM(F8+F12+F18)</f>
        <v>-384.72567543424441</v>
      </c>
      <c r="G20" s="33">
        <f t="shared" ref="G20:R20" ca="1" si="4">SUM(G8+G12+G18)</f>
        <v>-397.88084062306098</v>
      </c>
      <c r="H20" s="33">
        <f t="shared" ca="1" si="4"/>
        <v>-878.23963508210022</v>
      </c>
      <c r="I20" s="33">
        <f t="shared" ca="1" si="4"/>
        <v>298.06353708710998</v>
      </c>
      <c r="J20" s="33">
        <f t="shared" ca="1" si="4"/>
        <v>-817.03136757761911</v>
      </c>
      <c r="K20" s="33">
        <f t="shared" ca="1" si="4"/>
        <v>355.85243957707371</v>
      </c>
      <c r="L20" s="33">
        <f t="shared" ca="1" si="4"/>
        <v>-766.42584508221989</v>
      </c>
      <c r="M20" s="33">
        <f t="shared" ca="1" si="4"/>
        <v>403.97641643967387</v>
      </c>
      <c r="N20" s="33">
        <f t="shared" ca="1" si="4"/>
        <v>-724.62547619352927</v>
      </c>
      <c r="O20" s="33">
        <f t="shared" ca="1" si="4"/>
        <v>444.07454601377378</v>
      </c>
      <c r="P20" s="33">
        <f t="shared" ca="1" si="4"/>
        <v>-690.13622220973502</v>
      </c>
      <c r="Q20" s="33">
        <f t="shared" ca="1" si="4"/>
        <v>477.50903076238421</v>
      </c>
      <c r="R20" s="33">
        <f t="shared" ca="1" si="4"/>
        <v>-661.71655696898983</v>
      </c>
      <c r="S20" s="55"/>
    </row>
    <row r="21" spans="2:19">
      <c r="B21" s="25">
        <v>1</v>
      </c>
      <c r="C21" s="33"/>
      <c r="D21" s="33" t="s">
        <v>110</v>
      </c>
      <c r="E21" s="38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2:19">
      <c r="B22" s="25">
        <v>1</v>
      </c>
      <c r="C22" s="26" t="s">
        <v>212</v>
      </c>
      <c r="D22" s="23"/>
      <c r="E22" s="38"/>
    </row>
    <row r="23" spans="2:19">
      <c r="B23" s="25">
        <v>1</v>
      </c>
      <c r="C23" s="61"/>
      <c r="D23" s="24" t="s">
        <v>159</v>
      </c>
      <c r="E23" s="38"/>
      <c r="F23" s="33">
        <f>E25</f>
        <v>55</v>
      </c>
      <c r="G23" s="33">
        <f t="shared" ref="G23:R23" ca="1" si="5">F25</f>
        <v>-329.72567543424441</v>
      </c>
      <c r="H23" s="33">
        <f t="shared" ca="1" si="5"/>
        <v>-727.60651605730538</v>
      </c>
      <c r="I23" s="33">
        <f t="shared" ca="1" si="5"/>
        <v>-1605.8461511394057</v>
      </c>
      <c r="J23" s="33">
        <f t="shared" ca="1" si="5"/>
        <v>-1307.7826140522957</v>
      </c>
      <c r="K23" s="33">
        <f t="shared" ca="1" si="5"/>
        <v>-2124.8139816299149</v>
      </c>
      <c r="L23" s="33">
        <f t="shared" ca="1" si="5"/>
        <v>-1768.9615420528412</v>
      </c>
      <c r="M23" s="33">
        <f t="shared" ca="1" si="5"/>
        <v>-2535.3873871350611</v>
      </c>
      <c r="N23" s="33">
        <f t="shared" ca="1" si="5"/>
        <v>-2131.4109706953873</v>
      </c>
      <c r="O23" s="33">
        <f t="shared" ca="1" si="5"/>
        <v>-2856.0364468889165</v>
      </c>
      <c r="P23" s="33">
        <f t="shared" ca="1" si="5"/>
        <v>-2411.9619008751429</v>
      </c>
      <c r="Q23" s="33">
        <f t="shared" ca="1" si="5"/>
        <v>-3102.0981230848779</v>
      </c>
      <c r="R23" s="33">
        <f t="shared" ca="1" si="5"/>
        <v>-2624.5890923224938</v>
      </c>
    </row>
    <row r="24" spans="2:19">
      <c r="B24" s="25">
        <v>1</v>
      </c>
      <c r="C24" s="61"/>
      <c r="D24" s="24" t="s">
        <v>213</v>
      </c>
      <c r="E24" s="38"/>
      <c r="F24" s="33">
        <f ca="1">F20</f>
        <v>-384.72567543424441</v>
      </c>
      <c r="G24" s="33">
        <f t="shared" ref="G24:R24" ca="1" si="6">G20</f>
        <v>-397.88084062306098</v>
      </c>
      <c r="H24" s="33">
        <f t="shared" ca="1" si="6"/>
        <v>-878.23963508210022</v>
      </c>
      <c r="I24" s="33">
        <f t="shared" ca="1" si="6"/>
        <v>298.06353708710998</v>
      </c>
      <c r="J24" s="33">
        <f t="shared" ca="1" si="6"/>
        <v>-817.03136757761911</v>
      </c>
      <c r="K24" s="33">
        <f t="shared" ca="1" si="6"/>
        <v>355.85243957707371</v>
      </c>
      <c r="L24" s="33">
        <f t="shared" ca="1" si="6"/>
        <v>-766.42584508221989</v>
      </c>
      <c r="M24" s="33">
        <f t="shared" ca="1" si="6"/>
        <v>403.97641643967387</v>
      </c>
      <c r="N24" s="33">
        <f t="shared" ca="1" si="6"/>
        <v>-724.62547619352927</v>
      </c>
      <c r="O24" s="33">
        <f t="shared" ca="1" si="6"/>
        <v>444.07454601377378</v>
      </c>
      <c r="P24" s="33">
        <f t="shared" ca="1" si="6"/>
        <v>-690.13622220973502</v>
      </c>
      <c r="Q24" s="33">
        <f t="shared" ca="1" si="6"/>
        <v>477.50903076238421</v>
      </c>
      <c r="R24" s="33">
        <f t="shared" ca="1" si="6"/>
        <v>-661.71655696898983</v>
      </c>
    </row>
    <row r="25" spans="2:19">
      <c r="B25" s="25">
        <v>1</v>
      </c>
      <c r="C25" s="61"/>
      <c r="D25" s="24" t="s">
        <v>214</v>
      </c>
      <c r="E25" s="33">
        <f>'Weekly BS'!E6-'Weekly BS'!E17</f>
        <v>55</v>
      </c>
      <c r="F25" s="33">
        <f ca="1">SUM(F23:F24)</f>
        <v>-329.72567543424441</v>
      </c>
      <c r="G25" s="33">
        <f t="shared" ref="G25:R25" ca="1" si="7">SUM(G23:G24)</f>
        <v>-727.60651605730538</v>
      </c>
      <c r="H25" s="33">
        <f t="shared" ca="1" si="7"/>
        <v>-1605.8461511394057</v>
      </c>
      <c r="I25" s="33">
        <f t="shared" ca="1" si="7"/>
        <v>-1307.7826140522957</v>
      </c>
      <c r="J25" s="33">
        <f t="shared" ca="1" si="7"/>
        <v>-2124.8139816299149</v>
      </c>
      <c r="K25" s="33">
        <f t="shared" ca="1" si="7"/>
        <v>-1768.9615420528412</v>
      </c>
      <c r="L25" s="33">
        <f t="shared" ca="1" si="7"/>
        <v>-2535.3873871350611</v>
      </c>
      <c r="M25" s="33">
        <f t="shared" ca="1" si="7"/>
        <v>-2131.4109706953873</v>
      </c>
      <c r="N25" s="33">
        <f t="shared" ca="1" si="7"/>
        <v>-2856.0364468889165</v>
      </c>
      <c r="O25" s="33">
        <f t="shared" ca="1" si="7"/>
        <v>-2411.9619008751429</v>
      </c>
      <c r="P25" s="33">
        <f t="shared" ca="1" si="7"/>
        <v>-3102.0981230848779</v>
      </c>
      <c r="Q25" s="33">
        <f t="shared" ca="1" si="7"/>
        <v>-2624.5890923224938</v>
      </c>
      <c r="R25" s="33">
        <f t="shared" ca="1" si="7"/>
        <v>-3286.3056492914839</v>
      </c>
    </row>
    <row r="26" spans="2:19" hidden="1"/>
    <row r="27" spans="2:19" hidden="1"/>
    <row r="28" spans="2:19" hidden="1"/>
    <row r="29" spans="2:19" hidden="1"/>
    <row r="30" spans="2:19" hidden="1"/>
    <row r="31" spans="2:19" hidden="1"/>
    <row r="32" spans="2:1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18" hidden="1"/>
    <row r="50" spans="1:18" hidden="1"/>
    <row r="51" spans="1:18" hidden="1"/>
    <row r="52" spans="1:18" hidden="1"/>
    <row r="53" spans="1:18" hidden="1"/>
    <row r="54" spans="1:18" hidden="1"/>
    <row r="55" spans="1:18" hidden="1"/>
    <row r="56" spans="1:18" hidden="1"/>
    <row r="57" spans="1:18" hidden="1"/>
    <row r="58" spans="1:18" hidden="1"/>
    <row r="60" spans="1:18">
      <c r="A60" s="23" t="s">
        <v>2</v>
      </c>
    </row>
    <row r="61" spans="1:18">
      <c r="B61" s="25">
        <v>2</v>
      </c>
      <c r="C61" s="40" t="s">
        <v>153</v>
      </c>
      <c r="D61" s="33"/>
      <c r="E61" s="38"/>
      <c r="F61" s="33"/>
      <c r="G61" s="33"/>
      <c r="H61" s="33"/>
      <c r="I61" s="33"/>
      <c r="J61" s="33"/>
      <c r="K61" s="33"/>
    </row>
    <row r="62" spans="1:18">
      <c r="B62" s="25">
        <v>2</v>
      </c>
      <c r="C62" s="41"/>
      <c r="D62" s="33" t="s">
        <v>122</v>
      </c>
      <c r="E62" s="38"/>
      <c r="F62" s="33">
        <f ca="1">'Weekly IS'!F75</f>
        <v>66.14056981309389</v>
      </c>
      <c r="G62" s="33">
        <f ca="1">'Weekly IS'!G75</f>
        <v>66.185341891121169</v>
      </c>
      <c r="H62" s="33">
        <f ca="1">'Weekly IS'!H75</f>
        <v>66.23014427640129</v>
      </c>
      <c r="I62" s="33">
        <f ca="1">'Weekly IS'!I75</f>
        <v>66.27497698945001</v>
      </c>
      <c r="J62" s="33">
        <f ca="1">'Weekly IS'!J75</f>
        <v>66.319840050796628</v>
      </c>
      <c r="K62" s="33">
        <f ca="1">'Weekly IS'!K75</f>
        <v>66.364733480984896</v>
      </c>
      <c r="L62" s="33">
        <f ca="1">'Weekly IS'!L75</f>
        <v>66.409657300572007</v>
      </c>
      <c r="M62" s="33">
        <f ca="1">'Weekly IS'!M75</f>
        <v>66.454611530129341</v>
      </c>
      <c r="N62" s="33">
        <f ca="1">'Weekly IS'!N75</f>
        <v>66.499596190242016</v>
      </c>
      <c r="O62" s="33">
        <f ca="1">'Weekly IS'!O75</f>
        <v>66.544611301509292</v>
      </c>
      <c r="P62" s="33">
        <f ca="1">'Weekly IS'!P75</f>
        <v>66.589656884544127</v>
      </c>
      <c r="Q62" s="33">
        <f ca="1">'Weekly IS'!Q75</f>
        <v>66.634732959973704</v>
      </c>
      <c r="R62" s="33">
        <f ca="1">'Weekly IS'!R75</f>
        <v>66.679839548438864</v>
      </c>
    </row>
    <row r="63" spans="1:18">
      <c r="B63" s="25">
        <v>2</v>
      </c>
      <c r="C63" s="41"/>
      <c r="D63" s="33" t="s">
        <v>139</v>
      </c>
      <c r="E63" s="38"/>
      <c r="F63" s="33">
        <f ca="1">Calcs!F93</f>
        <v>37.257096281163179</v>
      </c>
      <c r="G63" s="33">
        <f ca="1">Calcs!G93</f>
        <v>37.164657347116496</v>
      </c>
      <c r="H63" s="33">
        <f ca="1">Calcs!H93</f>
        <v>37.074509021468124</v>
      </c>
      <c r="I63" s="33">
        <f ca="1">Calcs!I93</f>
        <v>36.986605791134828</v>
      </c>
      <c r="J63" s="33">
        <f ca="1">Calcs!J93</f>
        <v>36.900903053497487</v>
      </c>
      <c r="K63" s="33">
        <f ca="1">Calcs!K93</f>
        <v>36.817357098191977</v>
      </c>
      <c r="L63" s="33">
        <f ca="1">Calcs!L93</f>
        <v>36.735925089264171</v>
      </c>
      <c r="M63" s="33">
        <f ca="1">Calcs!M93</f>
        <v>36.656565047681902</v>
      </c>
      <c r="N63" s="33">
        <f ca="1">Calcs!N93</f>
        <v>36.579235834196645</v>
      </c>
      <c r="O63" s="33">
        <f ca="1">Calcs!O93</f>
        <v>36.503897132547998</v>
      </c>
      <c r="P63" s="33">
        <f ca="1">Calcs!P93</f>
        <v>36.43050943300404</v>
      </c>
      <c r="Q63" s="33">
        <f ca="1">Calcs!Q93</f>
        <v>36.359034016230908</v>
      </c>
      <c r="R63" s="33">
        <f ca="1">Calcs!R93</f>
        <v>36.289432937484975</v>
      </c>
    </row>
    <row r="64" spans="1:18">
      <c r="B64" s="25">
        <v>2</v>
      </c>
      <c r="C64" s="41"/>
      <c r="D64" s="33" t="s">
        <v>160</v>
      </c>
      <c r="E64" s="38"/>
      <c r="F64" s="33">
        <f ca="1">Calcs!E104-Calcs!F104</f>
        <v>434.65528038742013</v>
      </c>
      <c r="G64" s="33">
        <f ca="1">Calcs!F104-Calcs!G104</f>
        <v>-899.95258045391165</v>
      </c>
      <c r="H64" s="33">
        <f ca="1">Calcs!G104-Calcs!H104</f>
        <v>455.38169466000727</v>
      </c>
      <c r="I64" s="33">
        <f ca="1">Calcs!H104-Calcs!I104</f>
        <v>-614.66729737972128</v>
      </c>
      <c r="J64" s="33">
        <f ca="1">Calcs!I104-Calcs!J104</f>
        <v>472.69901071298227</v>
      </c>
      <c r="K64" s="33">
        <f ca="1">Calcs!J104-Calcs!K104</f>
        <v>-600.4042816546189</v>
      </c>
      <c r="L64" s="33">
        <f ca="1">Calcs!K104-Calcs!L104</f>
        <v>487.18882256558936</v>
      </c>
      <c r="M64" s="33">
        <f ca="1">Calcs!L104-Calcs!M104</f>
        <v>-588.71390603922919</v>
      </c>
      <c r="N64" s="33">
        <f ca="1">Calcs!M104-Calcs!N104</f>
        <v>499.33365487654737</v>
      </c>
      <c r="O64" s="33">
        <f ca="1">Calcs!N104-Calcs!O104</f>
        <v>-579.15684522773699</v>
      </c>
      <c r="P64" s="33">
        <f ca="1">Calcs!O104-Calcs!P104</f>
        <v>509.53381172549962</v>
      </c>
      <c r="Q64" s="33">
        <f ca="1">Calcs!P104-Calcs!Q104</f>
        <v>-571.36866805221871</v>
      </c>
      <c r="R64" s="33">
        <f ca="1">Calcs!Q104-Calcs!R104</f>
        <v>518.12136570512484</v>
      </c>
    </row>
    <row r="65" spans="2:19">
      <c r="B65" s="25">
        <v>2</v>
      </c>
      <c r="C65" s="41"/>
      <c r="D65" s="41" t="s">
        <v>55</v>
      </c>
      <c r="E65" s="38"/>
      <c r="F65" s="33">
        <f t="shared" ref="F65:R65" ca="1" si="8">SUM(F62:F64)</f>
        <v>538.05294648167717</v>
      </c>
      <c r="G65" s="33">
        <f t="shared" ca="1" si="8"/>
        <v>-796.60258121567404</v>
      </c>
      <c r="H65" s="33">
        <f t="shared" ca="1" si="8"/>
        <v>558.68634795787671</v>
      </c>
      <c r="I65" s="33">
        <f t="shared" ca="1" si="8"/>
        <v>-511.40571459913645</v>
      </c>
      <c r="J65" s="33">
        <f t="shared" ca="1" si="8"/>
        <v>575.91975381727639</v>
      </c>
      <c r="K65" s="33">
        <f t="shared" ca="1" si="8"/>
        <v>-497.22219107544203</v>
      </c>
      <c r="L65" s="33">
        <f t="shared" ca="1" si="8"/>
        <v>590.3344049554255</v>
      </c>
      <c r="M65" s="33">
        <f t="shared" ca="1" si="8"/>
        <v>-485.60272946141794</v>
      </c>
      <c r="N65" s="33">
        <f t="shared" ca="1" si="8"/>
        <v>602.4124869009861</v>
      </c>
      <c r="O65" s="33">
        <f t="shared" ca="1" si="8"/>
        <v>-476.10833679367971</v>
      </c>
      <c r="P65" s="33">
        <f t="shared" ca="1" si="8"/>
        <v>612.55397804304778</v>
      </c>
      <c r="Q65" s="33">
        <f t="shared" ca="1" si="8"/>
        <v>-468.37490107601411</v>
      </c>
      <c r="R65" s="33">
        <f t="shared" ca="1" si="8"/>
        <v>621.0906381910487</v>
      </c>
    </row>
    <row r="66" spans="2:19">
      <c r="B66" s="25">
        <v>2</v>
      </c>
      <c r="C66" s="33"/>
      <c r="D66" s="33"/>
      <c r="E66" s="38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2:19">
      <c r="B67" s="25">
        <v>2</v>
      </c>
      <c r="C67" s="40" t="s">
        <v>154</v>
      </c>
      <c r="D67" s="33"/>
      <c r="E67" s="38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2:19">
      <c r="B68" s="25">
        <v>2</v>
      </c>
      <c r="C68" s="41"/>
      <c r="D68" s="33" t="s">
        <v>216</v>
      </c>
      <c r="E68" s="38"/>
      <c r="F68" s="33">
        <f ca="1">-Calcs!F92</f>
        <v>-32.635149578829221</v>
      </c>
      <c r="G68" s="33">
        <f ca="1">-Calcs!G92</f>
        <v>-32.657241064697971</v>
      </c>
      <c r="H68" s="33">
        <f ca="1">-Calcs!H92</f>
        <v>-32.679347504803296</v>
      </c>
      <c r="I68" s="33">
        <f ca="1">-Calcs!I92</f>
        <v>-32.701468909268087</v>
      </c>
      <c r="J68" s="33">
        <f ca="1">-Calcs!J92</f>
        <v>-32.723605288222053</v>
      </c>
      <c r="K68" s="33">
        <f ca="1">-Calcs!K92</f>
        <v>-32.74575665180177</v>
      </c>
      <c r="L68" s="33">
        <f ca="1">-Calcs!L92</f>
        <v>-32.767923010150682</v>
      </c>
      <c r="M68" s="33">
        <f ca="1">-Calcs!M92</f>
        <v>-32.790104373419091</v>
      </c>
      <c r="N68" s="33">
        <f ca="1">-Calcs!N92</f>
        <v>-32.81230075176417</v>
      </c>
      <c r="O68" s="33">
        <f ca="1">-Calcs!O92</f>
        <v>-32.834512155349977</v>
      </c>
      <c r="P68" s="33">
        <f ca="1">-Calcs!P92</f>
        <v>-32.856738594347448</v>
      </c>
      <c r="Q68" s="33">
        <f ca="1">-Calcs!Q92</f>
        <v>-32.878980078934383</v>
      </c>
      <c r="R68" s="33">
        <f ca="1">-Calcs!R92</f>
        <v>-32.90123661929551</v>
      </c>
    </row>
    <row r="69" spans="2:19">
      <c r="B69" s="25">
        <v>2</v>
      </c>
      <c r="C69" s="41"/>
      <c r="D69" s="41" t="s">
        <v>56</v>
      </c>
      <c r="E69" s="38"/>
      <c r="F69" s="33">
        <f t="shared" ref="F69:R69" ca="1" si="9">SUM(F68)</f>
        <v>-32.635149578829221</v>
      </c>
      <c r="G69" s="33">
        <f t="shared" ca="1" si="9"/>
        <v>-32.657241064697971</v>
      </c>
      <c r="H69" s="33">
        <f t="shared" ca="1" si="9"/>
        <v>-32.679347504803296</v>
      </c>
      <c r="I69" s="33">
        <f t="shared" ca="1" si="9"/>
        <v>-32.701468909268087</v>
      </c>
      <c r="J69" s="33">
        <f t="shared" ca="1" si="9"/>
        <v>-32.723605288222053</v>
      </c>
      <c r="K69" s="33">
        <f t="shared" ca="1" si="9"/>
        <v>-32.74575665180177</v>
      </c>
      <c r="L69" s="33">
        <f t="shared" ca="1" si="9"/>
        <v>-32.767923010150682</v>
      </c>
      <c r="M69" s="33">
        <f t="shared" ca="1" si="9"/>
        <v>-32.790104373419091</v>
      </c>
      <c r="N69" s="33">
        <f t="shared" ca="1" si="9"/>
        <v>-32.81230075176417</v>
      </c>
      <c r="O69" s="33">
        <f t="shared" ca="1" si="9"/>
        <v>-32.834512155349977</v>
      </c>
      <c r="P69" s="33">
        <f t="shared" ca="1" si="9"/>
        <v>-32.856738594347448</v>
      </c>
      <c r="Q69" s="33">
        <f t="shared" ca="1" si="9"/>
        <v>-32.878980078934383</v>
      </c>
      <c r="R69" s="33">
        <f t="shared" ca="1" si="9"/>
        <v>-32.90123661929551</v>
      </c>
    </row>
    <row r="70" spans="2:19">
      <c r="B70" s="25">
        <v>2</v>
      </c>
      <c r="C70" s="33"/>
      <c r="D70" s="33"/>
      <c r="E70" s="38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2:19">
      <c r="B71" s="25">
        <v>2</v>
      </c>
      <c r="C71" s="40" t="s">
        <v>155</v>
      </c>
      <c r="D71" s="33"/>
      <c r="E71" s="38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2:19">
      <c r="B72" s="25">
        <v>2</v>
      </c>
      <c r="C72" s="40"/>
      <c r="D72" s="33" t="s">
        <v>25</v>
      </c>
      <c r="E72" s="38"/>
      <c r="F72" s="33">
        <f>'Weekly BS'!F81-'Weekly BS'!E81</f>
        <v>0</v>
      </c>
      <c r="G72" s="33">
        <f>'Weekly BS'!G81-'Weekly BS'!F81</f>
        <v>0</v>
      </c>
      <c r="H72" s="33">
        <f>'Weekly BS'!H81-'Weekly BS'!G81</f>
        <v>0</v>
      </c>
      <c r="I72" s="33">
        <f>'Weekly BS'!I81-'Weekly BS'!H81</f>
        <v>0</v>
      </c>
      <c r="J72" s="33">
        <f>'Weekly BS'!J81-'Weekly BS'!I81</f>
        <v>0</v>
      </c>
      <c r="K72" s="33">
        <f>'Weekly BS'!K81-'Weekly BS'!J81</f>
        <v>0</v>
      </c>
      <c r="L72" s="33">
        <f>'Weekly BS'!L81-'Weekly BS'!K81</f>
        <v>0</v>
      </c>
      <c r="M72" s="33">
        <f>'Weekly BS'!M81-'Weekly BS'!L81</f>
        <v>0</v>
      </c>
      <c r="N72" s="33">
        <f>'Weekly BS'!N81-'Weekly BS'!M81</f>
        <v>0</v>
      </c>
      <c r="O72" s="33">
        <f>'Weekly BS'!O81-'Weekly BS'!N81</f>
        <v>0</v>
      </c>
      <c r="P72" s="33">
        <f>'Weekly BS'!P81-'Weekly BS'!O81</f>
        <v>0</v>
      </c>
      <c r="Q72" s="33">
        <f>'Weekly BS'!Q81-'Weekly BS'!P81</f>
        <v>0</v>
      </c>
      <c r="R72" s="33">
        <f>'Weekly BS'!R81-'Weekly BS'!Q81</f>
        <v>0</v>
      </c>
    </row>
    <row r="73" spans="2:19">
      <c r="B73" s="25">
        <v>2</v>
      </c>
      <c r="C73" s="41"/>
      <c r="D73" s="33" t="s">
        <v>158</v>
      </c>
      <c r="E73" s="38"/>
      <c r="F73" s="33">
        <f>'Weekly BS'!F82-'Weekly BS'!E82</f>
        <v>0</v>
      </c>
      <c r="G73" s="33">
        <f>'Weekly BS'!G82-'Weekly BS'!F82</f>
        <v>0</v>
      </c>
      <c r="H73" s="33">
        <f>'Weekly BS'!H82-'Weekly BS'!G82</f>
        <v>0</v>
      </c>
      <c r="I73" s="33">
        <f>'Weekly BS'!I82-'Weekly BS'!H82</f>
        <v>0</v>
      </c>
      <c r="J73" s="33">
        <f>'Weekly BS'!J82-'Weekly BS'!I82</f>
        <v>0</v>
      </c>
      <c r="K73" s="33">
        <f>'Weekly BS'!K82-'Weekly BS'!J82</f>
        <v>0</v>
      </c>
      <c r="L73" s="33">
        <f>'Weekly BS'!L82-'Weekly BS'!K82</f>
        <v>0</v>
      </c>
      <c r="M73" s="33">
        <f>'Weekly BS'!M82-'Weekly BS'!L82</f>
        <v>0</v>
      </c>
      <c r="N73" s="33">
        <f>'Weekly BS'!N82-'Weekly BS'!M82</f>
        <v>0</v>
      </c>
      <c r="O73" s="33">
        <f>'Weekly BS'!O82-'Weekly BS'!N82</f>
        <v>0</v>
      </c>
      <c r="P73" s="33">
        <f>'Weekly BS'!P82-'Weekly BS'!O82</f>
        <v>0</v>
      </c>
      <c r="Q73" s="33">
        <f>'Weekly BS'!Q82-'Weekly BS'!P82</f>
        <v>0</v>
      </c>
      <c r="R73" s="33">
        <f>'Weekly BS'!R82-'Weekly BS'!Q82</f>
        <v>0</v>
      </c>
    </row>
    <row r="74" spans="2:19">
      <c r="B74" s="25">
        <v>2</v>
      </c>
      <c r="C74" s="41"/>
      <c r="D74" s="33" t="s">
        <v>217</v>
      </c>
      <c r="E74" s="38"/>
      <c r="F74" s="33">
        <f>'Weekly BS'!F86-'Weekly BS'!E86</f>
        <v>0</v>
      </c>
      <c r="G74" s="33">
        <f>'Weekly BS'!G86-'Weekly BS'!F86</f>
        <v>0</v>
      </c>
      <c r="H74" s="33">
        <f>'Weekly BS'!H86-'Weekly BS'!G86</f>
        <v>0</v>
      </c>
      <c r="I74" s="33">
        <f>'Weekly BS'!I86-'Weekly BS'!H86</f>
        <v>0</v>
      </c>
      <c r="J74" s="33">
        <f>'Weekly BS'!J86-'Weekly BS'!I86</f>
        <v>0</v>
      </c>
      <c r="K74" s="33">
        <f>'Weekly BS'!K86-'Weekly BS'!J86</f>
        <v>0</v>
      </c>
      <c r="L74" s="33">
        <f>'Weekly BS'!L86-'Weekly BS'!K86</f>
        <v>0</v>
      </c>
      <c r="M74" s="33">
        <f>'Weekly BS'!M86-'Weekly BS'!L86</f>
        <v>0</v>
      </c>
      <c r="N74" s="33">
        <f>'Weekly BS'!N86-'Weekly BS'!M86</f>
        <v>0</v>
      </c>
      <c r="O74" s="33">
        <f>'Weekly BS'!O86-'Weekly BS'!N86</f>
        <v>0</v>
      </c>
      <c r="P74" s="33">
        <f>'Weekly BS'!P86-'Weekly BS'!O86</f>
        <v>0</v>
      </c>
      <c r="Q74" s="33">
        <f>'Weekly BS'!Q86-'Weekly BS'!P86</f>
        <v>0</v>
      </c>
      <c r="R74" s="33">
        <f>'Weekly BS'!R86-'Weekly BS'!Q86</f>
        <v>0</v>
      </c>
    </row>
    <row r="75" spans="2:19">
      <c r="B75" s="25">
        <v>2</v>
      </c>
      <c r="C75" s="41"/>
      <c r="D75" s="41" t="s">
        <v>57</v>
      </c>
      <c r="E75" s="38"/>
      <c r="F75" s="33">
        <f t="shared" ref="F75:R75" si="10">SUM(F72:F74)</f>
        <v>0</v>
      </c>
      <c r="G75" s="33">
        <f t="shared" si="10"/>
        <v>0</v>
      </c>
      <c r="H75" s="33">
        <f t="shared" si="10"/>
        <v>0</v>
      </c>
      <c r="I75" s="33">
        <f t="shared" si="10"/>
        <v>0</v>
      </c>
      <c r="J75" s="33">
        <f t="shared" si="10"/>
        <v>0</v>
      </c>
      <c r="K75" s="33">
        <f t="shared" si="10"/>
        <v>0</v>
      </c>
      <c r="L75" s="33">
        <f t="shared" si="10"/>
        <v>0</v>
      </c>
      <c r="M75" s="33">
        <f t="shared" si="10"/>
        <v>0</v>
      </c>
      <c r="N75" s="33">
        <f t="shared" si="10"/>
        <v>0</v>
      </c>
      <c r="O75" s="33">
        <f t="shared" si="10"/>
        <v>0</v>
      </c>
      <c r="P75" s="33">
        <f t="shared" si="10"/>
        <v>0</v>
      </c>
      <c r="Q75" s="33">
        <f t="shared" si="10"/>
        <v>0</v>
      </c>
      <c r="R75" s="33">
        <f t="shared" si="10"/>
        <v>0</v>
      </c>
    </row>
    <row r="76" spans="2:19">
      <c r="B76" s="25">
        <v>2</v>
      </c>
      <c r="C76" s="33"/>
      <c r="D76" s="33"/>
      <c r="E76" s="38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2:19">
      <c r="B77" s="25">
        <v>2</v>
      </c>
      <c r="C77" s="41"/>
      <c r="D77" s="40" t="s">
        <v>215</v>
      </c>
      <c r="E77" s="38"/>
      <c r="F77" s="33">
        <f ca="1">SUM(F65+F69+F75)</f>
        <v>505.41779690284795</v>
      </c>
      <c r="G77" s="33">
        <f t="shared" ref="G77:R77" ca="1" si="11">SUM(G65+G69+G75)</f>
        <v>-829.25982228037196</v>
      </c>
      <c r="H77" s="33">
        <f t="shared" ca="1" si="11"/>
        <v>526.00700045307337</v>
      </c>
      <c r="I77" s="33">
        <f t="shared" ca="1" si="11"/>
        <v>-544.10718350840455</v>
      </c>
      <c r="J77" s="33">
        <f t="shared" ca="1" si="11"/>
        <v>543.19614852905431</v>
      </c>
      <c r="K77" s="33">
        <f t="shared" ca="1" si="11"/>
        <v>-529.96794772724377</v>
      </c>
      <c r="L77" s="33">
        <f t="shared" ca="1" si="11"/>
        <v>557.56648194527486</v>
      </c>
      <c r="M77" s="33">
        <f t="shared" ca="1" si="11"/>
        <v>-518.39283383483701</v>
      </c>
      <c r="N77" s="33">
        <f t="shared" ca="1" si="11"/>
        <v>569.60018614922194</v>
      </c>
      <c r="O77" s="33">
        <f t="shared" ca="1" si="11"/>
        <v>-508.94284894902967</v>
      </c>
      <c r="P77" s="33">
        <f t="shared" ca="1" si="11"/>
        <v>579.69723944870032</v>
      </c>
      <c r="Q77" s="33">
        <f t="shared" ca="1" si="11"/>
        <v>-501.25388115494849</v>
      </c>
      <c r="R77" s="33">
        <f t="shared" ca="1" si="11"/>
        <v>588.18940157175314</v>
      </c>
      <c r="S77" s="55"/>
    </row>
    <row r="78" spans="2:19">
      <c r="B78" s="25">
        <v>2</v>
      </c>
      <c r="C78" s="33"/>
      <c r="D78" s="33" t="s">
        <v>110</v>
      </c>
      <c r="E78" s="38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2:19">
      <c r="B79" s="25">
        <v>2</v>
      </c>
      <c r="C79" s="26" t="s">
        <v>212</v>
      </c>
      <c r="D79" s="23"/>
      <c r="E79" s="38"/>
    </row>
    <row r="80" spans="2:19">
      <c r="B80" s="25">
        <v>2</v>
      </c>
      <c r="C80" s="61"/>
      <c r="D80" s="24" t="s">
        <v>159</v>
      </c>
      <c r="E80" s="38"/>
      <c r="F80" s="33">
        <f ca="1">E82</f>
        <v>-3286.3056492914839</v>
      </c>
      <c r="G80" s="33">
        <f t="shared" ref="G80:R80" ca="1" si="12">F82</f>
        <v>-2780.887852388636</v>
      </c>
      <c r="H80" s="33">
        <f t="shared" ca="1" si="12"/>
        <v>-3610.1476746690078</v>
      </c>
      <c r="I80" s="33">
        <f t="shared" ca="1" si="12"/>
        <v>-3084.1406742159343</v>
      </c>
      <c r="J80" s="33">
        <f t="shared" ca="1" si="12"/>
        <v>-3628.2478577243387</v>
      </c>
      <c r="K80" s="33">
        <f t="shared" ca="1" si="12"/>
        <v>-3085.0517091952843</v>
      </c>
      <c r="L80" s="33">
        <f t="shared" ca="1" si="12"/>
        <v>-3615.0196569225282</v>
      </c>
      <c r="M80" s="33">
        <f t="shared" ca="1" si="12"/>
        <v>-3057.4531749772532</v>
      </c>
      <c r="N80" s="33">
        <f t="shared" ca="1" si="12"/>
        <v>-3575.8460088120901</v>
      </c>
      <c r="O80" s="33">
        <f t="shared" ca="1" si="12"/>
        <v>-3006.2458226628682</v>
      </c>
      <c r="P80" s="33">
        <f t="shared" ca="1" si="12"/>
        <v>-3515.1886716118979</v>
      </c>
      <c r="Q80" s="33">
        <f t="shared" ca="1" si="12"/>
        <v>-2935.4914321631977</v>
      </c>
      <c r="R80" s="33">
        <f t="shared" ca="1" si="12"/>
        <v>-3436.7453133181461</v>
      </c>
    </row>
    <row r="81" spans="2:18">
      <c r="B81" s="25">
        <v>2</v>
      </c>
      <c r="C81" s="61"/>
      <c r="D81" s="24" t="s">
        <v>213</v>
      </c>
      <c r="E81" s="38"/>
      <c r="F81" s="33">
        <f ca="1">F77</f>
        <v>505.41779690284795</v>
      </c>
      <c r="G81" s="33">
        <f t="shared" ref="G81:R81" ca="1" si="13">G77</f>
        <v>-829.25982228037196</v>
      </c>
      <c r="H81" s="33">
        <f t="shared" ca="1" si="13"/>
        <v>526.00700045307337</v>
      </c>
      <c r="I81" s="33">
        <f t="shared" ca="1" si="13"/>
        <v>-544.10718350840455</v>
      </c>
      <c r="J81" s="33">
        <f t="shared" ca="1" si="13"/>
        <v>543.19614852905431</v>
      </c>
      <c r="K81" s="33">
        <f t="shared" ca="1" si="13"/>
        <v>-529.96794772724377</v>
      </c>
      <c r="L81" s="33">
        <f t="shared" ca="1" si="13"/>
        <v>557.56648194527486</v>
      </c>
      <c r="M81" s="33">
        <f t="shared" ca="1" si="13"/>
        <v>-518.39283383483701</v>
      </c>
      <c r="N81" s="33">
        <f t="shared" ca="1" si="13"/>
        <v>569.60018614922194</v>
      </c>
      <c r="O81" s="33">
        <f t="shared" ca="1" si="13"/>
        <v>-508.94284894902967</v>
      </c>
      <c r="P81" s="33">
        <f t="shared" ca="1" si="13"/>
        <v>579.69723944870032</v>
      </c>
      <c r="Q81" s="33">
        <f t="shared" ca="1" si="13"/>
        <v>-501.25388115494849</v>
      </c>
      <c r="R81" s="33">
        <f t="shared" ca="1" si="13"/>
        <v>588.18940157175314</v>
      </c>
    </row>
    <row r="82" spans="2:18">
      <c r="B82" s="25">
        <v>2</v>
      </c>
      <c r="C82" s="61"/>
      <c r="D82" s="24" t="s">
        <v>214</v>
      </c>
      <c r="E82" s="33">
        <f ca="1">R25</f>
        <v>-3286.3056492914839</v>
      </c>
      <c r="F82" s="33">
        <f t="shared" ref="F82:R82" ca="1" si="14">SUM(F80:F81)</f>
        <v>-2780.887852388636</v>
      </c>
      <c r="G82" s="33">
        <f t="shared" ca="1" si="14"/>
        <v>-3610.1476746690078</v>
      </c>
      <c r="H82" s="33">
        <f t="shared" ca="1" si="14"/>
        <v>-3084.1406742159343</v>
      </c>
      <c r="I82" s="33">
        <f t="shared" ca="1" si="14"/>
        <v>-3628.2478577243387</v>
      </c>
      <c r="J82" s="33">
        <f t="shared" ca="1" si="14"/>
        <v>-3085.0517091952843</v>
      </c>
      <c r="K82" s="33">
        <f t="shared" ca="1" si="14"/>
        <v>-3615.0196569225282</v>
      </c>
      <c r="L82" s="33">
        <f t="shared" ca="1" si="14"/>
        <v>-3057.4531749772532</v>
      </c>
      <c r="M82" s="33">
        <f t="shared" ca="1" si="14"/>
        <v>-3575.8460088120901</v>
      </c>
      <c r="N82" s="33">
        <f t="shared" ca="1" si="14"/>
        <v>-3006.2458226628682</v>
      </c>
      <c r="O82" s="33">
        <f t="shared" ca="1" si="14"/>
        <v>-3515.1886716118979</v>
      </c>
      <c r="P82" s="33">
        <f t="shared" ca="1" si="14"/>
        <v>-2935.4914321631977</v>
      </c>
      <c r="Q82" s="33">
        <f t="shared" ca="1" si="14"/>
        <v>-3436.7453133181461</v>
      </c>
      <c r="R82" s="33">
        <f t="shared" ca="1" si="14"/>
        <v>-2848.5559117463931</v>
      </c>
    </row>
    <row r="83" spans="2:18" hidden="1"/>
    <row r="84" spans="2:18" hidden="1"/>
    <row r="85" spans="2:18" hidden="1"/>
    <row r="86" spans="2:18" hidden="1"/>
    <row r="87" spans="2:18" hidden="1"/>
    <row r="88" spans="2:18" hidden="1"/>
    <row r="89" spans="2:18" hidden="1"/>
    <row r="90" spans="2:18" hidden="1"/>
    <row r="91" spans="2:18" hidden="1"/>
    <row r="92" spans="2:18" hidden="1"/>
    <row r="93" spans="2:18" hidden="1"/>
    <row r="94" spans="2:18" hidden="1"/>
    <row r="95" spans="2:18" hidden="1"/>
    <row r="96" spans="2:1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spans="1:18" hidden="1"/>
    <row r="114" spans="1:18" hidden="1"/>
    <row r="115" spans="1:18" hidden="1"/>
    <row r="117" spans="1:18">
      <c r="A117" s="23" t="s">
        <v>4</v>
      </c>
    </row>
    <row r="118" spans="1:18">
      <c r="B118" s="25">
        <v>3</v>
      </c>
      <c r="C118" s="40" t="s">
        <v>153</v>
      </c>
      <c r="D118" s="33"/>
      <c r="E118" s="38"/>
      <c r="F118" s="33"/>
      <c r="G118" s="33"/>
      <c r="H118" s="33"/>
      <c r="I118" s="33"/>
      <c r="J118" s="33"/>
      <c r="K118" s="33"/>
    </row>
    <row r="119" spans="1:18">
      <c r="B119" s="25">
        <v>3</v>
      </c>
      <c r="C119" s="41"/>
      <c r="D119" s="33" t="s">
        <v>122</v>
      </c>
      <c r="E119" s="38"/>
      <c r="F119" s="33">
        <f ca="1">'Weekly IS'!F132</f>
        <v>91.741200781798298</v>
      </c>
      <c r="G119" s="33">
        <f ca="1">'Weekly IS'!G132</f>
        <v>91.797656905356348</v>
      </c>
      <c r="H119" s="33">
        <f ca="1">'Weekly IS'!H132</f>
        <v>91.854147771144213</v>
      </c>
      <c r="I119" s="33">
        <f ca="1">'Weekly IS'!I132</f>
        <v>91.910673400541896</v>
      </c>
      <c r="J119" s="33">
        <f ca="1">'Weekly IS'!J132</f>
        <v>91.967233814942261</v>
      </c>
      <c r="K119" s="33">
        <f ca="1">'Weekly IS'!K132</f>
        <v>92.023829035751447</v>
      </c>
      <c r="L119" s="33">
        <f ca="1">'Weekly IS'!L132</f>
        <v>92.080459084388863</v>
      </c>
      <c r="M119" s="33">
        <f ca="1">'Weekly IS'!M132</f>
        <v>92.137123982286909</v>
      </c>
      <c r="N119" s="33">
        <f ca="1">'Weekly IS'!N132</f>
        <v>92.19382375089144</v>
      </c>
      <c r="O119" s="33">
        <f ca="1">'Weekly IS'!O132</f>
        <v>92.25055841166116</v>
      </c>
      <c r="P119" s="33">
        <f ca="1">'Weekly IS'!P132</f>
        <v>92.307327986068373</v>
      </c>
      <c r="Q119" s="33">
        <f ca="1">'Weekly IS'!Q132</f>
        <v>92.364132495598255</v>
      </c>
      <c r="R119" s="33">
        <f ca="1">'Weekly IS'!R132</f>
        <v>92.420971961749387</v>
      </c>
    </row>
    <row r="120" spans="1:18">
      <c r="B120" s="25">
        <v>3</v>
      </c>
      <c r="C120" s="41"/>
      <c r="D120" s="33" t="s">
        <v>139</v>
      </c>
      <c r="E120" s="38"/>
      <c r="F120" s="33">
        <f ca="1">Calcs!F150</f>
        <v>36.221669011121193</v>
      </c>
      <c r="G120" s="33">
        <f ca="1">Calcs!G150</f>
        <v>36.155665301581529</v>
      </c>
      <c r="H120" s="33">
        <f ca="1">Calcs!H150</f>
        <v>36.091386853722312</v>
      </c>
      <c r="I120" s="33">
        <f ca="1">Calcs!I150</f>
        <v>36.028799411656081</v>
      </c>
      <c r="J120" s="33">
        <f ca="1">Calcs!J150</f>
        <v>35.96786940476656</v>
      </c>
      <c r="K120" s="33">
        <f ca="1">Calcs!K150</f>
        <v>35.908563934003347</v>
      </c>
      <c r="L120" s="33">
        <f ca="1">Calcs!L150</f>
        <v>35.850850758450683</v>
      </c>
      <c r="M120" s="33">
        <f ca="1">Calcs!M150</f>
        <v>35.794698282164845</v>
      </c>
      <c r="N120" s="33">
        <f ca="1">Calcs!N150</f>
        <v>35.740075541274805</v>
      </c>
      <c r="O120" s="33">
        <f ca="1">Calcs!O150</f>
        <v>35.686952191340872</v>
      </c>
      <c r="P120" s="33">
        <f ca="1">Calcs!P150</f>
        <v>35.635298494966172</v>
      </c>
      <c r="Q120" s="33">
        <f ca="1">Calcs!Q150</f>
        <v>35.585085309655852</v>
      </c>
      <c r="R120" s="33">
        <f ca="1">Calcs!R150</f>
        <v>35.536284075919184</v>
      </c>
    </row>
    <row r="121" spans="1:18">
      <c r="B121" s="25">
        <v>3</v>
      </c>
      <c r="C121" s="41"/>
      <c r="D121" s="33" t="s">
        <v>160</v>
      </c>
      <c r="E121" s="38"/>
      <c r="F121" s="33">
        <f ca="1">Calcs!E161-Calcs!F161</f>
        <v>-590.06331561285151</v>
      </c>
      <c r="G121" s="33">
        <f ca="1">Calcs!F161-Calcs!G161</f>
        <v>232.559066266831</v>
      </c>
      <c r="H121" s="33">
        <f ca="1">Calcs!G161-Calcs!H161</f>
        <v>-503.89933714317522</v>
      </c>
      <c r="I121" s="33">
        <f ca="1">Calcs!H161-Calcs!I161</f>
        <v>514.60435051276909</v>
      </c>
      <c r="J121" s="33">
        <f ca="1">Calcs!I161-Calcs!J161</f>
        <v>-501.60407699491043</v>
      </c>
      <c r="K121" s="33">
        <f ca="1">Calcs!J161-Calcs!K161</f>
        <v>517.97033112387726</v>
      </c>
      <c r="L121" s="33">
        <f ca="1">Calcs!K161-Calcs!L161</f>
        <v>-499.8178200701841</v>
      </c>
      <c r="M121" s="33">
        <f ca="1">Calcs!L161-Calcs!M161</f>
        <v>520.87158406049093</v>
      </c>
      <c r="N121" s="33">
        <f ca="1">Calcs!M161-Calcs!N161</f>
        <v>-498.45273882306174</v>
      </c>
      <c r="O121" s="33">
        <f ca="1">Calcs!N161-Calcs!O161</f>
        <v>523.3881431996615</v>
      </c>
      <c r="P121" s="33">
        <f ca="1">Calcs!O161-Calcs!P161</f>
        <v>-497.43613969954276</v>
      </c>
      <c r="Q121" s="33">
        <f ca="1">Calcs!P161-Calcs!Q161</f>
        <v>525.58626907910184</v>
      </c>
      <c r="R121" s="33">
        <f ca="1">Calcs!Q161-Calcs!R161</f>
        <v>-496.70785501125829</v>
      </c>
    </row>
    <row r="122" spans="1:18">
      <c r="B122" s="25">
        <v>3</v>
      </c>
      <c r="C122" s="41"/>
      <c r="D122" s="41" t="s">
        <v>55</v>
      </c>
      <c r="E122" s="38"/>
      <c r="F122" s="33">
        <f t="shared" ref="F122:R122" ca="1" si="15">SUM(F119:F121)</f>
        <v>-462.10044581993202</v>
      </c>
      <c r="G122" s="33">
        <f t="shared" ca="1" si="15"/>
        <v>360.51238847376885</v>
      </c>
      <c r="H122" s="33">
        <f t="shared" ca="1" si="15"/>
        <v>-375.95380251830869</v>
      </c>
      <c r="I122" s="33">
        <f t="shared" ca="1" si="15"/>
        <v>642.54382332496709</v>
      </c>
      <c r="J122" s="33">
        <f t="shared" ca="1" si="15"/>
        <v>-373.66897377520161</v>
      </c>
      <c r="K122" s="33">
        <f t="shared" ca="1" si="15"/>
        <v>645.90272409363206</v>
      </c>
      <c r="L122" s="33">
        <f t="shared" ca="1" si="15"/>
        <v>-371.88651022734456</v>
      </c>
      <c r="M122" s="33">
        <f t="shared" ca="1" si="15"/>
        <v>648.80340632494267</v>
      </c>
      <c r="N122" s="33">
        <f t="shared" ca="1" si="15"/>
        <v>-370.51883953089549</v>
      </c>
      <c r="O122" s="33">
        <f t="shared" ca="1" si="15"/>
        <v>651.32565380266351</v>
      </c>
      <c r="P122" s="33">
        <f t="shared" ca="1" si="15"/>
        <v>-369.49351321850821</v>
      </c>
      <c r="Q122" s="33">
        <f t="shared" ca="1" si="15"/>
        <v>653.53548688435592</v>
      </c>
      <c r="R122" s="33">
        <f t="shared" ca="1" si="15"/>
        <v>-368.75059897358972</v>
      </c>
    </row>
    <row r="123" spans="1:18">
      <c r="B123" s="25">
        <v>3</v>
      </c>
      <c r="C123" s="33"/>
      <c r="D123" s="33"/>
      <c r="E123" s="38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8">
      <c r="B124" s="25">
        <v>3</v>
      </c>
      <c r="C124" s="40" t="s">
        <v>154</v>
      </c>
      <c r="D124" s="33"/>
      <c r="E124" s="38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18">
      <c r="B125" s="25">
        <v>3</v>
      </c>
      <c r="C125" s="41"/>
      <c r="D125" s="33" t="s">
        <v>216</v>
      </c>
      <c r="E125" s="38"/>
      <c r="F125" s="33">
        <f ca="1">-Calcs!F149</f>
        <v>-32.921483534138154</v>
      </c>
      <c r="G125" s="33">
        <f ca="1">-Calcs!G149</f>
        <v>-32.941742908620704</v>
      </c>
      <c r="H125" s="33">
        <f ca="1">-Calcs!H149</f>
        <v>-32.962014750410631</v>
      </c>
      <c r="I125" s="33">
        <f ca="1">-Calcs!I149</f>
        <v>-32.982299067180122</v>
      </c>
      <c r="J125" s="33">
        <f ca="1">-Calcs!J149</f>
        <v>-33.002595866606079</v>
      </c>
      <c r="K125" s="33">
        <f ca="1">-Calcs!K149</f>
        <v>-33.022905156370143</v>
      </c>
      <c r="L125" s="33">
        <f ca="1">-Calcs!L149</f>
        <v>-33.043226944158683</v>
      </c>
      <c r="M125" s="33">
        <f ca="1">-Calcs!M149</f>
        <v>-33.063561237662782</v>
      </c>
      <c r="N125" s="33">
        <f ca="1">-Calcs!N149</f>
        <v>-33.083908044578266</v>
      </c>
      <c r="O125" s="33">
        <f ca="1">-Calcs!O149</f>
        <v>-33.104267372605698</v>
      </c>
      <c r="P125" s="33">
        <f ca="1">-Calcs!P149</f>
        <v>-33.124639229450381</v>
      </c>
      <c r="Q125" s="33">
        <f ca="1">-Calcs!Q149</f>
        <v>-33.145023622822357</v>
      </c>
      <c r="R125" s="33">
        <f ca="1">-Calcs!R149</f>
        <v>-33.165420560436402</v>
      </c>
    </row>
    <row r="126" spans="1:18">
      <c r="B126" s="25">
        <v>3</v>
      </c>
      <c r="C126" s="41"/>
      <c r="D126" s="41" t="s">
        <v>56</v>
      </c>
      <c r="E126" s="38"/>
      <c r="F126" s="33">
        <f t="shared" ref="F126:R126" ca="1" si="16">SUM(F125)</f>
        <v>-32.921483534138154</v>
      </c>
      <c r="G126" s="33">
        <f t="shared" ca="1" si="16"/>
        <v>-32.941742908620704</v>
      </c>
      <c r="H126" s="33">
        <f t="shared" ca="1" si="16"/>
        <v>-32.962014750410631</v>
      </c>
      <c r="I126" s="33">
        <f t="shared" ca="1" si="16"/>
        <v>-32.982299067180122</v>
      </c>
      <c r="J126" s="33">
        <f t="shared" ca="1" si="16"/>
        <v>-33.002595866606079</v>
      </c>
      <c r="K126" s="33">
        <f t="shared" ca="1" si="16"/>
        <v>-33.022905156370143</v>
      </c>
      <c r="L126" s="33">
        <f t="shared" ca="1" si="16"/>
        <v>-33.043226944158683</v>
      </c>
      <c r="M126" s="33">
        <f t="shared" ca="1" si="16"/>
        <v>-33.063561237662782</v>
      </c>
      <c r="N126" s="33">
        <f t="shared" ca="1" si="16"/>
        <v>-33.083908044578266</v>
      </c>
      <c r="O126" s="33">
        <f t="shared" ca="1" si="16"/>
        <v>-33.104267372605698</v>
      </c>
      <c r="P126" s="33">
        <f t="shared" ca="1" si="16"/>
        <v>-33.124639229450381</v>
      </c>
      <c r="Q126" s="33">
        <f t="shared" ca="1" si="16"/>
        <v>-33.145023622822357</v>
      </c>
      <c r="R126" s="33">
        <f t="shared" ca="1" si="16"/>
        <v>-33.165420560436402</v>
      </c>
    </row>
    <row r="127" spans="1:18">
      <c r="B127" s="25">
        <v>3</v>
      </c>
      <c r="C127" s="33"/>
      <c r="D127" s="33"/>
      <c r="E127" s="38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>
      <c r="B128" s="25">
        <v>3</v>
      </c>
      <c r="C128" s="40" t="s">
        <v>155</v>
      </c>
      <c r="D128" s="33"/>
      <c r="E128" s="38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2:19">
      <c r="B129" s="25">
        <v>3</v>
      </c>
      <c r="C129" s="40"/>
      <c r="D129" s="33" t="s">
        <v>25</v>
      </c>
      <c r="E129" s="38"/>
      <c r="F129" s="33">
        <f>'Weekly BS'!F138-'Weekly BS'!E138</f>
        <v>0</v>
      </c>
      <c r="G129" s="33">
        <f>'Weekly BS'!G138-'Weekly BS'!F138</f>
        <v>0</v>
      </c>
      <c r="H129" s="33">
        <f>'Weekly BS'!H138-'Weekly BS'!G138</f>
        <v>0</v>
      </c>
      <c r="I129" s="33">
        <f>'Weekly BS'!I138-'Weekly BS'!H138</f>
        <v>0</v>
      </c>
      <c r="J129" s="33">
        <f>'Weekly BS'!J138-'Weekly BS'!I138</f>
        <v>0</v>
      </c>
      <c r="K129" s="33">
        <f>'Weekly BS'!K138-'Weekly BS'!J138</f>
        <v>0</v>
      </c>
      <c r="L129" s="33">
        <f>'Weekly BS'!L138-'Weekly BS'!K138</f>
        <v>0</v>
      </c>
      <c r="M129" s="33">
        <f>'Weekly BS'!M138-'Weekly BS'!L138</f>
        <v>0</v>
      </c>
      <c r="N129" s="33">
        <f>'Weekly BS'!N138-'Weekly BS'!M138</f>
        <v>0</v>
      </c>
      <c r="O129" s="33">
        <f>'Weekly BS'!O138-'Weekly BS'!N138</f>
        <v>0</v>
      </c>
      <c r="P129" s="33">
        <f>'Weekly BS'!P138-'Weekly BS'!O138</f>
        <v>0</v>
      </c>
      <c r="Q129" s="33">
        <f>'Weekly BS'!Q138-'Weekly BS'!P138</f>
        <v>0</v>
      </c>
      <c r="R129" s="33">
        <f>'Weekly BS'!R138-'Weekly BS'!Q138</f>
        <v>0</v>
      </c>
    </row>
    <row r="130" spans="2:19">
      <c r="B130" s="25">
        <v>3</v>
      </c>
      <c r="C130" s="41"/>
      <c r="D130" s="33" t="s">
        <v>158</v>
      </c>
      <c r="E130" s="38"/>
      <c r="F130" s="33">
        <f>'Weekly BS'!F139-'Weekly BS'!E139</f>
        <v>0</v>
      </c>
      <c r="G130" s="33">
        <f>'Weekly BS'!G139-'Weekly BS'!F139</f>
        <v>0</v>
      </c>
      <c r="H130" s="33">
        <f>'Weekly BS'!H139-'Weekly BS'!G139</f>
        <v>0</v>
      </c>
      <c r="I130" s="33">
        <f>'Weekly BS'!I139-'Weekly BS'!H139</f>
        <v>0</v>
      </c>
      <c r="J130" s="33">
        <f>'Weekly BS'!J139-'Weekly BS'!I139</f>
        <v>0</v>
      </c>
      <c r="K130" s="33">
        <f>'Weekly BS'!K139-'Weekly BS'!J139</f>
        <v>0</v>
      </c>
      <c r="L130" s="33">
        <f>'Weekly BS'!L139-'Weekly BS'!K139</f>
        <v>0</v>
      </c>
      <c r="M130" s="33">
        <f>'Weekly BS'!M139-'Weekly BS'!L139</f>
        <v>0</v>
      </c>
      <c r="N130" s="33">
        <f>'Weekly BS'!N139-'Weekly BS'!M139</f>
        <v>0</v>
      </c>
      <c r="O130" s="33">
        <f>'Weekly BS'!O139-'Weekly BS'!N139</f>
        <v>0</v>
      </c>
      <c r="P130" s="33">
        <f>'Weekly BS'!P139-'Weekly BS'!O139</f>
        <v>0</v>
      </c>
      <c r="Q130" s="33">
        <f>'Weekly BS'!Q139-'Weekly BS'!P139</f>
        <v>0</v>
      </c>
      <c r="R130" s="33">
        <f>'Weekly BS'!R139-'Weekly BS'!Q139</f>
        <v>0</v>
      </c>
    </row>
    <row r="131" spans="2:19">
      <c r="B131" s="25">
        <v>3</v>
      </c>
      <c r="C131" s="41"/>
      <c r="D131" s="33" t="s">
        <v>217</v>
      </c>
      <c r="E131" s="38"/>
      <c r="F131" s="33">
        <f>'Weekly BS'!F143-'Weekly BS'!E143</f>
        <v>0</v>
      </c>
      <c r="G131" s="33">
        <f>'Weekly BS'!G143-'Weekly BS'!F143</f>
        <v>0</v>
      </c>
      <c r="H131" s="33">
        <f>'Weekly BS'!H143-'Weekly BS'!G143</f>
        <v>0</v>
      </c>
      <c r="I131" s="33">
        <f>'Weekly BS'!I143-'Weekly BS'!H143</f>
        <v>0</v>
      </c>
      <c r="J131" s="33">
        <f>'Weekly BS'!J143-'Weekly BS'!I143</f>
        <v>0</v>
      </c>
      <c r="K131" s="33">
        <f>'Weekly BS'!K143-'Weekly BS'!J143</f>
        <v>0</v>
      </c>
      <c r="L131" s="33">
        <f>'Weekly BS'!L143-'Weekly BS'!K143</f>
        <v>0</v>
      </c>
      <c r="M131" s="33">
        <f>'Weekly BS'!M143-'Weekly BS'!L143</f>
        <v>0</v>
      </c>
      <c r="N131" s="33">
        <f>'Weekly BS'!N143-'Weekly BS'!M143</f>
        <v>0</v>
      </c>
      <c r="O131" s="33">
        <f>'Weekly BS'!O143-'Weekly BS'!N143</f>
        <v>0</v>
      </c>
      <c r="P131" s="33">
        <f>'Weekly BS'!P143-'Weekly BS'!O143</f>
        <v>0</v>
      </c>
      <c r="Q131" s="33">
        <f>'Weekly BS'!Q143-'Weekly BS'!P143</f>
        <v>0</v>
      </c>
      <c r="R131" s="33">
        <f>'Weekly BS'!R143-'Weekly BS'!Q143</f>
        <v>0</v>
      </c>
    </row>
    <row r="132" spans="2:19">
      <c r="B132" s="25">
        <v>3</v>
      </c>
      <c r="C132" s="41"/>
      <c r="D132" s="41" t="s">
        <v>57</v>
      </c>
      <c r="E132" s="38"/>
      <c r="F132" s="33">
        <f t="shared" ref="F132:R132" si="17">SUM(F129:F131)</f>
        <v>0</v>
      </c>
      <c r="G132" s="33">
        <f t="shared" si="17"/>
        <v>0</v>
      </c>
      <c r="H132" s="33">
        <f t="shared" si="17"/>
        <v>0</v>
      </c>
      <c r="I132" s="33">
        <f t="shared" si="17"/>
        <v>0</v>
      </c>
      <c r="J132" s="33">
        <f t="shared" si="17"/>
        <v>0</v>
      </c>
      <c r="K132" s="33">
        <f t="shared" si="17"/>
        <v>0</v>
      </c>
      <c r="L132" s="33">
        <f t="shared" si="17"/>
        <v>0</v>
      </c>
      <c r="M132" s="33">
        <f t="shared" si="17"/>
        <v>0</v>
      </c>
      <c r="N132" s="33">
        <f t="shared" si="17"/>
        <v>0</v>
      </c>
      <c r="O132" s="33">
        <f t="shared" si="17"/>
        <v>0</v>
      </c>
      <c r="P132" s="33">
        <f t="shared" si="17"/>
        <v>0</v>
      </c>
      <c r="Q132" s="33">
        <f t="shared" si="17"/>
        <v>0</v>
      </c>
      <c r="R132" s="33">
        <f t="shared" si="17"/>
        <v>0</v>
      </c>
    </row>
    <row r="133" spans="2:19">
      <c r="B133" s="25">
        <v>3</v>
      </c>
      <c r="C133" s="33"/>
      <c r="D133" s="33"/>
      <c r="E133" s="38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2:19">
      <c r="B134" s="25">
        <v>3</v>
      </c>
      <c r="C134" s="41"/>
      <c r="D134" s="40" t="s">
        <v>215</v>
      </c>
      <c r="E134" s="38"/>
      <c r="F134" s="33">
        <f ca="1">SUM(F122+F126+F132)</f>
        <v>-495.02192935407015</v>
      </c>
      <c r="G134" s="33">
        <f t="shared" ref="G134:R134" ca="1" si="18">SUM(G122+G126+G132)</f>
        <v>327.57064556514814</v>
      </c>
      <c r="H134" s="33">
        <f t="shared" ca="1" si="18"/>
        <v>-408.91581726871931</v>
      </c>
      <c r="I134" s="33">
        <f t="shared" ca="1" si="18"/>
        <v>609.56152425778691</v>
      </c>
      <c r="J134" s="33">
        <f t="shared" ca="1" si="18"/>
        <v>-406.67156964180771</v>
      </c>
      <c r="K134" s="33">
        <f t="shared" ca="1" si="18"/>
        <v>612.87981893726192</v>
      </c>
      <c r="L134" s="33">
        <f t="shared" ca="1" si="18"/>
        <v>-404.92973717150323</v>
      </c>
      <c r="M134" s="33">
        <f t="shared" ca="1" si="18"/>
        <v>615.73984508727995</v>
      </c>
      <c r="N134" s="33">
        <f t="shared" ca="1" si="18"/>
        <v>-403.60274757547376</v>
      </c>
      <c r="O134" s="33">
        <f t="shared" ca="1" si="18"/>
        <v>618.22138643005781</v>
      </c>
      <c r="P134" s="33">
        <f t="shared" ca="1" si="18"/>
        <v>-402.61815244795861</v>
      </c>
      <c r="Q134" s="33">
        <f t="shared" ca="1" si="18"/>
        <v>620.39046326153357</v>
      </c>
      <c r="R134" s="33">
        <f t="shared" ca="1" si="18"/>
        <v>-401.91601953402613</v>
      </c>
      <c r="S134" s="55"/>
    </row>
    <row r="135" spans="2:19">
      <c r="B135" s="25">
        <v>3</v>
      </c>
      <c r="C135" s="33"/>
      <c r="D135" s="33" t="s">
        <v>110</v>
      </c>
      <c r="E135" s="38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2:19">
      <c r="B136" s="25">
        <v>3</v>
      </c>
      <c r="C136" s="26" t="s">
        <v>212</v>
      </c>
      <c r="D136" s="23"/>
      <c r="E136" s="38"/>
    </row>
    <row r="137" spans="2:19">
      <c r="B137" s="25">
        <v>3</v>
      </c>
      <c r="C137" s="61"/>
      <c r="D137" s="24" t="s">
        <v>159</v>
      </c>
      <c r="E137" s="38"/>
      <c r="F137" s="33">
        <f ca="1">E139</f>
        <v>-2848.5559117463931</v>
      </c>
      <c r="G137" s="33">
        <f t="shared" ref="G137:R137" ca="1" si="19">F139</f>
        <v>-3343.577841100463</v>
      </c>
      <c r="H137" s="33">
        <f t="shared" ca="1" si="19"/>
        <v>-3016.0071955353151</v>
      </c>
      <c r="I137" s="33">
        <f t="shared" ca="1" si="19"/>
        <v>-3424.9230128040344</v>
      </c>
      <c r="J137" s="33">
        <f t="shared" ca="1" si="19"/>
        <v>-2815.3614885462475</v>
      </c>
      <c r="K137" s="33">
        <f t="shared" ca="1" si="19"/>
        <v>-3222.0330581880553</v>
      </c>
      <c r="L137" s="33">
        <f t="shared" ca="1" si="19"/>
        <v>-2609.1532392507934</v>
      </c>
      <c r="M137" s="33">
        <f t="shared" ca="1" si="19"/>
        <v>-3014.0829764222967</v>
      </c>
      <c r="N137" s="33">
        <f t="shared" ca="1" si="19"/>
        <v>-2398.3431313350166</v>
      </c>
      <c r="O137" s="33">
        <f t="shared" ca="1" si="19"/>
        <v>-2801.9458789104901</v>
      </c>
      <c r="P137" s="33">
        <f t="shared" ca="1" si="19"/>
        <v>-2183.7244924804322</v>
      </c>
      <c r="Q137" s="33">
        <f t="shared" ca="1" si="19"/>
        <v>-2586.3426449283907</v>
      </c>
      <c r="R137" s="33">
        <f t="shared" ca="1" si="19"/>
        <v>-1965.9521816668571</v>
      </c>
    </row>
    <row r="138" spans="2:19">
      <c r="B138" s="25">
        <v>3</v>
      </c>
      <c r="C138" s="61"/>
      <c r="D138" s="24" t="s">
        <v>213</v>
      </c>
      <c r="E138" s="38"/>
      <c r="F138" s="33">
        <f ca="1">F134</f>
        <v>-495.02192935407015</v>
      </c>
      <c r="G138" s="33">
        <f t="shared" ref="G138:R138" ca="1" si="20">G134</f>
        <v>327.57064556514814</v>
      </c>
      <c r="H138" s="33">
        <f t="shared" ca="1" si="20"/>
        <v>-408.91581726871931</v>
      </c>
      <c r="I138" s="33">
        <f t="shared" ca="1" si="20"/>
        <v>609.56152425778691</v>
      </c>
      <c r="J138" s="33">
        <f t="shared" ca="1" si="20"/>
        <v>-406.67156964180771</v>
      </c>
      <c r="K138" s="33">
        <f t="shared" ca="1" si="20"/>
        <v>612.87981893726192</v>
      </c>
      <c r="L138" s="33">
        <f t="shared" ca="1" si="20"/>
        <v>-404.92973717150323</v>
      </c>
      <c r="M138" s="33">
        <f t="shared" ca="1" si="20"/>
        <v>615.73984508727995</v>
      </c>
      <c r="N138" s="33">
        <f t="shared" ca="1" si="20"/>
        <v>-403.60274757547376</v>
      </c>
      <c r="O138" s="33">
        <f t="shared" ca="1" si="20"/>
        <v>618.22138643005781</v>
      </c>
      <c r="P138" s="33">
        <f t="shared" ca="1" si="20"/>
        <v>-402.61815244795861</v>
      </c>
      <c r="Q138" s="33">
        <f t="shared" ca="1" si="20"/>
        <v>620.39046326153357</v>
      </c>
      <c r="R138" s="33">
        <f t="shared" ca="1" si="20"/>
        <v>-401.91601953402613</v>
      </c>
    </row>
    <row r="139" spans="2:19">
      <c r="B139" s="25">
        <v>3</v>
      </c>
      <c r="C139" s="61"/>
      <c r="D139" s="24" t="s">
        <v>214</v>
      </c>
      <c r="E139" s="33">
        <f ca="1">R82</f>
        <v>-2848.5559117463931</v>
      </c>
      <c r="F139" s="33">
        <f t="shared" ref="F139:R139" ca="1" si="21">SUM(F137:F138)</f>
        <v>-3343.577841100463</v>
      </c>
      <c r="G139" s="33">
        <f t="shared" ca="1" si="21"/>
        <v>-3016.0071955353151</v>
      </c>
      <c r="H139" s="33">
        <f t="shared" ca="1" si="21"/>
        <v>-3424.9230128040344</v>
      </c>
      <c r="I139" s="33">
        <f t="shared" ca="1" si="21"/>
        <v>-2815.3614885462475</v>
      </c>
      <c r="J139" s="33">
        <f t="shared" ca="1" si="21"/>
        <v>-3222.0330581880553</v>
      </c>
      <c r="K139" s="33">
        <f t="shared" ca="1" si="21"/>
        <v>-2609.1532392507934</v>
      </c>
      <c r="L139" s="33">
        <f t="shared" ca="1" si="21"/>
        <v>-3014.0829764222967</v>
      </c>
      <c r="M139" s="33">
        <f t="shared" ca="1" si="21"/>
        <v>-2398.3431313350166</v>
      </c>
      <c r="N139" s="33">
        <f t="shared" ca="1" si="21"/>
        <v>-2801.9458789104901</v>
      </c>
      <c r="O139" s="33">
        <f t="shared" ca="1" si="21"/>
        <v>-2183.7244924804322</v>
      </c>
      <c r="P139" s="33">
        <f t="shared" ca="1" si="21"/>
        <v>-2586.3426449283907</v>
      </c>
      <c r="Q139" s="33">
        <f t="shared" ca="1" si="21"/>
        <v>-1965.9521816668571</v>
      </c>
      <c r="R139" s="33">
        <f t="shared" ca="1" si="21"/>
        <v>-2367.868201200883</v>
      </c>
    </row>
    <row r="140" spans="2:19" hidden="1"/>
    <row r="141" spans="2:19" hidden="1"/>
    <row r="142" spans="2:19" hidden="1"/>
    <row r="143" spans="2:19" hidden="1"/>
    <row r="144" spans="2:19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18" hidden="1"/>
    <row r="162" spans="1:18" hidden="1"/>
    <row r="163" spans="1:18" hidden="1"/>
    <row r="164" spans="1:18" hidden="1"/>
    <row r="165" spans="1:18" hidden="1"/>
    <row r="166" spans="1:18" hidden="1"/>
    <row r="167" spans="1:18" hidden="1"/>
    <row r="168" spans="1:18" hidden="1"/>
    <row r="169" spans="1:18" hidden="1"/>
    <row r="170" spans="1:18" hidden="1"/>
    <row r="171" spans="1:18" hidden="1"/>
    <row r="172" spans="1:18" hidden="1"/>
    <row r="174" spans="1:18">
      <c r="A174" s="23" t="s">
        <v>3</v>
      </c>
    </row>
    <row r="175" spans="1:18">
      <c r="B175" s="25">
        <v>4</v>
      </c>
      <c r="C175" s="40" t="s">
        <v>153</v>
      </c>
      <c r="D175" s="33"/>
      <c r="E175" s="38"/>
      <c r="F175" s="33"/>
      <c r="G175" s="33"/>
      <c r="H175" s="33"/>
      <c r="I175" s="33"/>
      <c r="J175" s="33"/>
      <c r="K175" s="33"/>
    </row>
    <row r="176" spans="1:18">
      <c r="B176" s="25">
        <v>4</v>
      </c>
      <c r="C176" s="41"/>
      <c r="D176" s="33" t="s">
        <v>122</v>
      </c>
      <c r="E176" s="38"/>
      <c r="F176" s="33">
        <f ca="1">'Weekly IS'!F189</f>
        <v>100.91594577619159</v>
      </c>
      <c r="G176" s="33">
        <f ca="1">'Weekly IS'!G189</f>
        <v>101.0090989569081</v>
      </c>
      <c r="H176" s="33">
        <f ca="1">'Weekly IS'!H189</f>
        <v>101.10233812517603</v>
      </c>
      <c r="I176" s="33">
        <f ca="1">'Weekly IS'!I189</f>
        <v>101.19566336036851</v>
      </c>
      <c r="J176" s="33">
        <f ca="1">'Weekly IS'!J189</f>
        <v>101.28907474193194</v>
      </c>
      <c r="K176" s="33">
        <f ca="1">'Weekly IS'!K189</f>
        <v>101.38257234938602</v>
      </c>
      <c r="L176" s="33">
        <f ca="1">'Weekly IS'!L189</f>
        <v>101.47615626232397</v>
      </c>
      <c r="M176" s="33">
        <f ca="1">'Weekly IS'!M189</f>
        <v>101.56982656041228</v>
      </c>
      <c r="N176" s="33">
        <f ca="1">'Weekly IS'!N189</f>
        <v>101.66358332339114</v>
      </c>
      <c r="O176" s="33">
        <f ca="1">'Weekly IS'!O189</f>
        <v>101.75742663107425</v>
      </c>
      <c r="P176" s="33">
        <f ca="1">'Weekly IS'!P189</f>
        <v>101.8513565633491</v>
      </c>
      <c r="Q176" s="33">
        <f ca="1">'Weekly IS'!Q189</f>
        <v>101.94537320017679</v>
      </c>
      <c r="R176" s="33">
        <f ca="1">'Weekly IS'!R189</f>
        <v>102.0394766215924</v>
      </c>
    </row>
    <row r="177" spans="2:19">
      <c r="B177" s="25">
        <v>4</v>
      </c>
      <c r="C177" s="41"/>
      <c r="D177" s="33" t="s">
        <v>139</v>
      </c>
      <c r="E177" s="38"/>
      <c r="F177" s="33">
        <f ca="1">Calcs!F207</f>
        <v>35.488866805609526</v>
      </c>
      <c r="G177" s="33">
        <f ca="1">Calcs!G207</f>
        <v>35.443010165393332</v>
      </c>
      <c r="H177" s="33">
        <f ca="1">Calcs!H207</f>
        <v>35.398683507854599</v>
      </c>
      <c r="I177" s="33">
        <f ca="1">Calcs!I207</f>
        <v>35.355856799047345</v>
      </c>
      <c r="J177" s="33">
        <f ca="1">Calcs!J207</f>
        <v>35.314500606226723</v>
      </c>
      <c r="K177" s="33">
        <f ca="1">Calcs!K207</f>
        <v>35.274586085825426</v>
      </c>
      <c r="L177" s="33">
        <f ca="1">Calcs!L207</f>
        <v>35.236084971670664</v>
      </c>
      <c r="M177" s="33">
        <f ca="1">Calcs!M207</f>
        <v>35.198969563436755</v>
      </c>
      <c r="N177" s="33">
        <f ca="1">Calcs!N207</f>
        <v>35.163212715328626</v>
      </c>
      <c r="O177" s="33">
        <f ca="1">Calcs!O207</f>
        <v>35.128787824991726</v>
      </c>
      <c r="P177" s="33">
        <f ca="1">Calcs!P207</f>
        <v>35.095668822643695</v>
      </c>
      <c r="Q177" s="33">
        <f ca="1">Calcs!Q207</f>
        <v>35.063830160423379</v>
      </c>
      <c r="R177" s="33">
        <f ca="1">Calcs!R207</f>
        <v>35.03324680195292</v>
      </c>
    </row>
    <row r="178" spans="2:19">
      <c r="B178" s="25">
        <v>4</v>
      </c>
      <c r="C178" s="41"/>
      <c r="D178" s="33" t="s">
        <v>160</v>
      </c>
      <c r="E178" s="38"/>
      <c r="F178" s="33">
        <f ca="1">Calcs!E218-Calcs!F218</f>
        <v>519.08272223661334</v>
      </c>
      <c r="G178" s="33">
        <f ca="1">Calcs!F218-Calcs!G218</f>
        <v>-869.793429996942</v>
      </c>
      <c r="H178" s="33">
        <f ca="1">Calcs!G218-Calcs!H218</f>
        <v>520.305723813648</v>
      </c>
      <c r="I178" s="33">
        <f ca="1">Calcs!H218-Calcs!I218</f>
        <v>-483.68209156869307</v>
      </c>
      <c r="J178" s="33">
        <f ca="1">Calcs!I218-Calcs!J218</f>
        <v>521.50962268374133</v>
      </c>
      <c r="K178" s="33">
        <f ca="1">Calcs!J218-Calcs!K218</f>
        <v>-484.4193752368119</v>
      </c>
      <c r="L178" s="33">
        <f ca="1">Calcs!K218-Calcs!L218</f>
        <v>522.69306937038891</v>
      </c>
      <c r="M178" s="33">
        <f ca="1">Calcs!L218-Calcs!M218</f>
        <v>-485.17785063789597</v>
      </c>
      <c r="N178" s="33">
        <f ca="1">Calcs!M218-Calcs!N218</f>
        <v>523.85599251893291</v>
      </c>
      <c r="O178" s="33">
        <f ca="1">Calcs!N218-Calcs!O218</f>
        <v>-485.95724381416585</v>
      </c>
      <c r="P178" s="33">
        <f ca="1">Calcs!O218-Calcs!P218</f>
        <v>524.99915706708634</v>
      </c>
      <c r="Q178" s="33">
        <f ca="1">Calcs!P218-Calcs!Q218</f>
        <v>-486.75661261250752</v>
      </c>
      <c r="R178" s="33">
        <f ca="1">Calcs!Q218-Calcs!R218</f>
        <v>526.12384560451574</v>
      </c>
    </row>
    <row r="179" spans="2:19">
      <c r="B179" s="25">
        <v>4</v>
      </c>
      <c r="C179" s="41"/>
      <c r="D179" s="41" t="s">
        <v>55</v>
      </c>
      <c r="E179" s="38"/>
      <c r="F179" s="33">
        <f t="shared" ref="F179:R179" ca="1" si="22">SUM(F176:F178)</f>
        <v>655.48753481841447</v>
      </c>
      <c r="G179" s="33">
        <f t="shared" ca="1" si="22"/>
        <v>-733.34132087464059</v>
      </c>
      <c r="H179" s="33">
        <f t="shared" ca="1" si="22"/>
        <v>656.80674544667863</v>
      </c>
      <c r="I179" s="33">
        <f t="shared" ca="1" si="22"/>
        <v>-347.1305714092772</v>
      </c>
      <c r="J179" s="33">
        <f t="shared" ca="1" si="22"/>
        <v>658.11319803189997</v>
      </c>
      <c r="K179" s="33">
        <f t="shared" ca="1" si="22"/>
        <v>-347.76221680160046</v>
      </c>
      <c r="L179" s="33">
        <f t="shared" ca="1" si="22"/>
        <v>659.40531060438354</v>
      </c>
      <c r="M179" s="33">
        <f t="shared" ca="1" si="22"/>
        <v>-348.40905451404694</v>
      </c>
      <c r="N179" s="33">
        <f t="shared" ca="1" si="22"/>
        <v>660.68278855765266</v>
      </c>
      <c r="O179" s="33">
        <f t="shared" ca="1" si="22"/>
        <v>-349.07102935809985</v>
      </c>
      <c r="P179" s="33">
        <f t="shared" ca="1" si="22"/>
        <v>661.94618245307913</v>
      </c>
      <c r="Q179" s="33">
        <f t="shared" ca="1" si="22"/>
        <v>-349.74740925190736</v>
      </c>
      <c r="R179" s="33">
        <f t="shared" ca="1" si="22"/>
        <v>663.19656902806105</v>
      </c>
    </row>
    <row r="180" spans="2:19">
      <c r="B180" s="25">
        <v>4</v>
      </c>
      <c r="C180" s="33"/>
      <c r="D180" s="33"/>
      <c r="E180" s="38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2:19">
      <c r="B181" s="25">
        <v>4</v>
      </c>
      <c r="C181" s="40" t="s">
        <v>154</v>
      </c>
      <c r="D181" s="33"/>
      <c r="E181" s="38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2:19">
      <c r="B182" s="25">
        <v>4</v>
      </c>
      <c r="C182" s="41"/>
      <c r="D182" s="33" t="s">
        <v>216</v>
      </c>
      <c r="E182" s="38"/>
      <c r="F182" s="33">
        <f ca="1">-Calcs!F206</f>
        <v>-33.196034794799886</v>
      </c>
      <c r="G182" s="33">
        <f ca="1">-Calcs!G206</f>
        <v>-33.226677288456621</v>
      </c>
      <c r="H182" s="33">
        <f ca="1">-Calcs!H206</f>
        <v>-33.257348067492124</v>
      </c>
      <c r="I182" s="33">
        <f ca="1">-Calcs!I206</f>
        <v>-33.288047158015964</v>
      </c>
      <c r="J182" s="33">
        <f ca="1">-Calcs!J206</f>
        <v>-33.31877458616183</v>
      </c>
      <c r="K182" s="33">
        <f ca="1">-Calcs!K206</f>
        <v>-33.349530378087522</v>
      </c>
      <c r="L182" s="33">
        <f ca="1">-Calcs!L206</f>
        <v>-33.380314559974991</v>
      </c>
      <c r="M182" s="33">
        <f ca="1">-Calcs!M206</f>
        <v>-33.411127158030354</v>
      </c>
      <c r="N182" s="33">
        <f ca="1">-Calcs!N206</f>
        <v>-33.44196819848392</v>
      </c>
      <c r="O182" s="33">
        <f ca="1">-Calcs!O206</f>
        <v>-33.472837707590216</v>
      </c>
      <c r="P182" s="33">
        <f ca="1">-Calcs!P206</f>
        <v>-33.503735711627996</v>
      </c>
      <c r="Q182" s="33">
        <f ca="1">-Calcs!Q206</f>
        <v>-33.534662236900274</v>
      </c>
      <c r="R182" s="33">
        <f ca="1">-Calcs!R206</f>
        <v>-33.565617309734336</v>
      </c>
    </row>
    <row r="183" spans="2:19">
      <c r="B183" s="25">
        <v>4</v>
      </c>
      <c r="C183" s="41"/>
      <c r="D183" s="41" t="s">
        <v>56</v>
      </c>
      <c r="E183" s="38"/>
      <c r="F183" s="33">
        <f t="shared" ref="F183:R183" ca="1" si="23">SUM(F182)</f>
        <v>-33.196034794799886</v>
      </c>
      <c r="G183" s="33">
        <f t="shared" ca="1" si="23"/>
        <v>-33.226677288456621</v>
      </c>
      <c r="H183" s="33">
        <f t="shared" ca="1" si="23"/>
        <v>-33.257348067492124</v>
      </c>
      <c r="I183" s="33">
        <f t="shared" ca="1" si="23"/>
        <v>-33.288047158015964</v>
      </c>
      <c r="J183" s="33">
        <f t="shared" ca="1" si="23"/>
        <v>-33.31877458616183</v>
      </c>
      <c r="K183" s="33">
        <f t="shared" ca="1" si="23"/>
        <v>-33.349530378087522</v>
      </c>
      <c r="L183" s="33">
        <f t="shared" ca="1" si="23"/>
        <v>-33.380314559974991</v>
      </c>
      <c r="M183" s="33">
        <f t="shared" ca="1" si="23"/>
        <v>-33.411127158030354</v>
      </c>
      <c r="N183" s="33">
        <f t="shared" ca="1" si="23"/>
        <v>-33.44196819848392</v>
      </c>
      <c r="O183" s="33">
        <f t="shared" ca="1" si="23"/>
        <v>-33.472837707590216</v>
      </c>
      <c r="P183" s="33">
        <f t="shared" ca="1" si="23"/>
        <v>-33.503735711627996</v>
      </c>
      <c r="Q183" s="33">
        <f t="shared" ca="1" si="23"/>
        <v>-33.534662236900274</v>
      </c>
      <c r="R183" s="33">
        <f t="shared" ca="1" si="23"/>
        <v>-33.565617309734336</v>
      </c>
    </row>
    <row r="184" spans="2:19">
      <c r="B184" s="25">
        <v>4</v>
      </c>
      <c r="C184" s="33"/>
      <c r="D184" s="33"/>
      <c r="E184" s="38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2:19">
      <c r="B185" s="25">
        <v>4</v>
      </c>
      <c r="C185" s="40" t="s">
        <v>155</v>
      </c>
      <c r="D185" s="33"/>
      <c r="E185" s="38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2:19">
      <c r="B186" s="25">
        <v>4</v>
      </c>
      <c r="C186" s="40"/>
      <c r="D186" s="33" t="s">
        <v>25</v>
      </c>
      <c r="E186" s="38"/>
      <c r="F186" s="33">
        <f>'Weekly BS'!F195-'Weekly BS'!E195</f>
        <v>0</v>
      </c>
      <c r="G186" s="33">
        <f>'Weekly BS'!G195-'Weekly BS'!F195</f>
        <v>0</v>
      </c>
      <c r="H186" s="33">
        <f>'Weekly BS'!H195-'Weekly BS'!G195</f>
        <v>0</v>
      </c>
      <c r="I186" s="33">
        <f>'Weekly BS'!I195-'Weekly BS'!H195</f>
        <v>0</v>
      </c>
      <c r="J186" s="33">
        <f>'Weekly BS'!J195-'Weekly BS'!I195</f>
        <v>0</v>
      </c>
      <c r="K186" s="33">
        <f>'Weekly BS'!K195-'Weekly BS'!J195</f>
        <v>0</v>
      </c>
      <c r="L186" s="33">
        <f>'Weekly BS'!L195-'Weekly BS'!K195</f>
        <v>0</v>
      </c>
      <c r="M186" s="33">
        <f>'Weekly BS'!M195-'Weekly BS'!L195</f>
        <v>0</v>
      </c>
      <c r="N186" s="33">
        <f>'Weekly BS'!N195-'Weekly BS'!M195</f>
        <v>0</v>
      </c>
      <c r="O186" s="33">
        <f>'Weekly BS'!O195-'Weekly BS'!N195</f>
        <v>0</v>
      </c>
      <c r="P186" s="33">
        <f>'Weekly BS'!P195-'Weekly BS'!O195</f>
        <v>0</v>
      </c>
      <c r="Q186" s="33">
        <f>'Weekly BS'!Q195-'Weekly BS'!P195</f>
        <v>0</v>
      </c>
      <c r="R186" s="33">
        <f>'Weekly BS'!R195-'Weekly BS'!Q195</f>
        <v>0</v>
      </c>
    </row>
    <row r="187" spans="2:19">
      <c r="B187" s="25">
        <v>4</v>
      </c>
      <c r="C187" s="41"/>
      <c r="D187" s="33" t="s">
        <v>158</v>
      </c>
      <c r="E187" s="38"/>
      <c r="F187" s="33">
        <f>'Weekly BS'!F196-'Weekly BS'!E196</f>
        <v>0</v>
      </c>
      <c r="G187" s="33">
        <f>'Weekly BS'!G196-'Weekly BS'!F196</f>
        <v>0</v>
      </c>
      <c r="H187" s="33">
        <f>'Weekly BS'!H196-'Weekly BS'!G196</f>
        <v>0</v>
      </c>
      <c r="I187" s="33">
        <f>'Weekly BS'!I196-'Weekly BS'!H196</f>
        <v>0</v>
      </c>
      <c r="J187" s="33">
        <f>'Weekly BS'!J196-'Weekly BS'!I196</f>
        <v>0</v>
      </c>
      <c r="K187" s="33">
        <f>'Weekly BS'!K196-'Weekly BS'!J196</f>
        <v>0</v>
      </c>
      <c r="L187" s="33">
        <f>'Weekly BS'!L196-'Weekly BS'!K196</f>
        <v>0</v>
      </c>
      <c r="M187" s="33">
        <f>'Weekly BS'!M196-'Weekly BS'!L196</f>
        <v>0</v>
      </c>
      <c r="N187" s="33">
        <f>'Weekly BS'!N196-'Weekly BS'!M196</f>
        <v>0</v>
      </c>
      <c r="O187" s="33">
        <f>'Weekly BS'!O196-'Weekly BS'!N196</f>
        <v>0</v>
      </c>
      <c r="P187" s="33">
        <f>'Weekly BS'!P196-'Weekly BS'!O196</f>
        <v>0</v>
      </c>
      <c r="Q187" s="33">
        <f>'Weekly BS'!Q196-'Weekly BS'!P196</f>
        <v>0</v>
      </c>
      <c r="R187" s="33">
        <f>'Weekly BS'!R196-'Weekly BS'!Q196</f>
        <v>0</v>
      </c>
    </row>
    <row r="188" spans="2:19">
      <c r="B188" s="25">
        <v>4</v>
      </c>
      <c r="C188" s="41"/>
      <c r="D188" s="33" t="s">
        <v>217</v>
      </c>
      <c r="E188" s="38"/>
      <c r="F188" s="33">
        <f>'Weekly BS'!F200-'Weekly BS'!E200</f>
        <v>0</v>
      </c>
      <c r="G188" s="33">
        <f>'Weekly BS'!G200-'Weekly BS'!F200</f>
        <v>0</v>
      </c>
      <c r="H188" s="33">
        <f>'Weekly BS'!H200-'Weekly BS'!G200</f>
        <v>0</v>
      </c>
      <c r="I188" s="33">
        <f>'Weekly BS'!I200-'Weekly BS'!H200</f>
        <v>0</v>
      </c>
      <c r="J188" s="33">
        <f>'Weekly BS'!J200-'Weekly BS'!I200</f>
        <v>0</v>
      </c>
      <c r="K188" s="33">
        <f>'Weekly BS'!K200-'Weekly BS'!J200</f>
        <v>0</v>
      </c>
      <c r="L188" s="33">
        <f>'Weekly BS'!L200-'Weekly BS'!K200</f>
        <v>0</v>
      </c>
      <c r="M188" s="33">
        <f>'Weekly BS'!M200-'Weekly BS'!L200</f>
        <v>0</v>
      </c>
      <c r="N188" s="33">
        <f>'Weekly BS'!N200-'Weekly BS'!M200</f>
        <v>0</v>
      </c>
      <c r="O188" s="33">
        <f>'Weekly BS'!O200-'Weekly BS'!N200</f>
        <v>0</v>
      </c>
      <c r="P188" s="33">
        <f>'Weekly BS'!P200-'Weekly BS'!O200</f>
        <v>0</v>
      </c>
      <c r="Q188" s="33">
        <f>'Weekly BS'!Q200-'Weekly BS'!P200</f>
        <v>0</v>
      </c>
      <c r="R188" s="33">
        <f>'Weekly BS'!R200-'Weekly BS'!Q200</f>
        <v>0</v>
      </c>
    </row>
    <row r="189" spans="2:19">
      <c r="B189" s="25">
        <v>4</v>
      </c>
      <c r="C189" s="41"/>
      <c r="D189" s="41" t="s">
        <v>57</v>
      </c>
      <c r="E189" s="38"/>
      <c r="F189" s="33">
        <f t="shared" ref="F189:R189" si="24">SUM(F186:F188)</f>
        <v>0</v>
      </c>
      <c r="G189" s="33">
        <f t="shared" si="24"/>
        <v>0</v>
      </c>
      <c r="H189" s="33">
        <f t="shared" si="24"/>
        <v>0</v>
      </c>
      <c r="I189" s="33">
        <f t="shared" si="24"/>
        <v>0</v>
      </c>
      <c r="J189" s="33">
        <f t="shared" si="24"/>
        <v>0</v>
      </c>
      <c r="K189" s="33">
        <f t="shared" si="24"/>
        <v>0</v>
      </c>
      <c r="L189" s="33">
        <f t="shared" si="24"/>
        <v>0</v>
      </c>
      <c r="M189" s="33">
        <f t="shared" si="24"/>
        <v>0</v>
      </c>
      <c r="N189" s="33">
        <f t="shared" si="24"/>
        <v>0</v>
      </c>
      <c r="O189" s="33">
        <f t="shared" si="24"/>
        <v>0</v>
      </c>
      <c r="P189" s="33">
        <f t="shared" si="24"/>
        <v>0</v>
      </c>
      <c r="Q189" s="33">
        <f t="shared" si="24"/>
        <v>0</v>
      </c>
      <c r="R189" s="33">
        <f t="shared" si="24"/>
        <v>0</v>
      </c>
    </row>
    <row r="190" spans="2:19">
      <c r="B190" s="25">
        <v>4</v>
      </c>
      <c r="C190" s="33"/>
      <c r="D190" s="33"/>
      <c r="E190" s="38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</row>
    <row r="191" spans="2:19">
      <c r="B191" s="25">
        <v>4</v>
      </c>
      <c r="C191" s="41"/>
      <c r="D191" s="40" t="s">
        <v>215</v>
      </c>
      <c r="E191" s="38"/>
      <c r="F191" s="33">
        <f ca="1">SUM(F179+F183+F189)</f>
        <v>622.29150002361462</v>
      </c>
      <c r="G191" s="33">
        <f t="shared" ref="G191:R191" ca="1" si="25">SUM(G179+G183+G189)</f>
        <v>-766.56799816309717</v>
      </c>
      <c r="H191" s="33">
        <f t="shared" ca="1" si="25"/>
        <v>623.54939737918653</v>
      </c>
      <c r="I191" s="33">
        <f t="shared" ca="1" si="25"/>
        <v>-380.41861856729315</v>
      </c>
      <c r="J191" s="33">
        <f t="shared" ca="1" si="25"/>
        <v>624.79442344573818</v>
      </c>
      <c r="K191" s="33">
        <f t="shared" ca="1" si="25"/>
        <v>-381.111747179688</v>
      </c>
      <c r="L191" s="33">
        <f t="shared" ca="1" si="25"/>
        <v>626.02499604440857</v>
      </c>
      <c r="M191" s="33">
        <f t="shared" ca="1" si="25"/>
        <v>-381.8201816720773</v>
      </c>
      <c r="N191" s="33">
        <f t="shared" ca="1" si="25"/>
        <v>627.24082035916877</v>
      </c>
      <c r="O191" s="33">
        <f t="shared" ca="1" si="25"/>
        <v>-382.54386706569005</v>
      </c>
      <c r="P191" s="33">
        <f t="shared" ca="1" si="25"/>
        <v>628.44244674145114</v>
      </c>
      <c r="Q191" s="33">
        <f t="shared" ca="1" si="25"/>
        <v>-383.28207148880762</v>
      </c>
      <c r="R191" s="33">
        <f t="shared" ca="1" si="25"/>
        <v>629.63095171832674</v>
      </c>
      <c r="S191" s="55"/>
    </row>
    <row r="192" spans="2:19">
      <c r="B192" s="25">
        <v>4</v>
      </c>
      <c r="C192" s="33"/>
      <c r="D192" s="33" t="s">
        <v>110</v>
      </c>
      <c r="E192" s="38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</row>
    <row r="193" spans="2:18">
      <c r="B193" s="25">
        <v>4</v>
      </c>
      <c r="C193" s="26" t="s">
        <v>212</v>
      </c>
      <c r="D193" s="23"/>
      <c r="E193" s="38"/>
    </row>
    <row r="194" spans="2:18">
      <c r="B194" s="25">
        <v>4</v>
      </c>
      <c r="C194" s="61"/>
      <c r="D194" s="24" t="s">
        <v>159</v>
      </c>
      <c r="E194" s="38"/>
      <c r="F194" s="33">
        <f ca="1">E196</f>
        <v>-2367.868201200883</v>
      </c>
      <c r="G194" s="33">
        <f t="shared" ref="G194:R194" ca="1" si="26">F196</f>
        <v>-1745.5767011772684</v>
      </c>
      <c r="H194" s="33">
        <f t="shared" ca="1" si="26"/>
        <v>-2512.1446993403656</v>
      </c>
      <c r="I194" s="33">
        <f t="shared" ca="1" si="26"/>
        <v>-1888.5953019611791</v>
      </c>
      <c r="J194" s="33">
        <f t="shared" ca="1" si="26"/>
        <v>-2269.0139205284722</v>
      </c>
      <c r="K194" s="33">
        <f t="shared" ca="1" si="26"/>
        <v>-1644.2194970827341</v>
      </c>
      <c r="L194" s="33">
        <f t="shared" ca="1" si="26"/>
        <v>-2025.3312442624219</v>
      </c>
      <c r="M194" s="33">
        <f t="shared" ca="1" si="26"/>
        <v>-1399.3062482180135</v>
      </c>
      <c r="N194" s="33">
        <f t="shared" ca="1" si="26"/>
        <v>-1781.1264298900908</v>
      </c>
      <c r="O194" s="33">
        <f t="shared" ca="1" si="26"/>
        <v>-1153.885609530922</v>
      </c>
      <c r="P194" s="33">
        <f t="shared" ca="1" si="26"/>
        <v>-1536.4294765966119</v>
      </c>
      <c r="Q194" s="33">
        <f t="shared" ca="1" si="26"/>
        <v>-907.98702985516081</v>
      </c>
      <c r="R194" s="33">
        <f t="shared" ca="1" si="26"/>
        <v>-1291.2691013439685</v>
      </c>
    </row>
    <row r="195" spans="2:18">
      <c r="B195" s="25">
        <v>4</v>
      </c>
      <c r="C195" s="61"/>
      <c r="D195" s="24" t="s">
        <v>213</v>
      </c>
      <c r="E195" s="38"/>
      <c r="F195" s="33">
        <f ca="1">F191</f>
        <v>622.29150002361462</v>
      </c>
      <c r="G195" s="33">
        <f t="shared" ref="G195:R195" ca="1" si="27">G191</f>
        <v>-766.56799816309717</v>
      </c>
      <c r="H195" s="33">
        <f t="shared" ca="1" si="27"/>
        <v>623.54939737918653</v>
      </c>
      <c r="I195" s="33">
        <f t="shared" ca="1" si="27"/>
        <v>-380.41861856729315</v>
      </c>
      <c r="J195" s="33">
        <f t="shared" ca="1" si="27"/>
        <v>624.79442344573818</v>
      </c>
      <c r="K195" s="33">
        <f t="shared" ca="1" si="27"/>
        <v>-381.111747179688</v>
      </c>
      <c r="L195" s="33">
        <f t="shared" ca="1" si="27"/>
        <v>626.02499604440857</v>
      </c>
      <c r="M195" s="33">
        <f t="shared" ca="1" si="27"/>
        <v>-381.8201816720773</v>
      </c>
      <c r="N195" s="33">
        <f t="shared" ca="1" si="27"/>
        <v>627.24082035916877</v>
      </c>
      <c r="O195" s="33">
        <f t="shared" ca="1" si="27"/>
        <v>-382.54386706569005</v>
      </c>
      <c r="P195" s="33">
        <f t="shared" ca="1" si="27"/>
        <v>628.44244674145114</v>
      </c>
      <c r="Q195" s="33">
        <f t="shared" ca="1" si="27"/>
        <v>-383.28207148880762</v>
      </c>
      <c r="R195" s="33">
        <f t="shared" ca="1" si="27"/>
        <v>629.63095171832674</v>
      </c>
    </row>
    <row r="196" spans="2:18">
      <c r="B196" s="25">
        <v>4</v>
      </c>
      <c r="C196" s="61"/>
      <c r="D196" s="24" t="s">
        <v>214</v>
      </c>
      <c r="E196" s="33">
        <f ca="1">R139</f>
        <v>-2367.868201200883</v>
      </c>
      <c r="F196" s="33">
        <f t="shared" ref="F196:R196" ca="1" si="28">SUM(F194:F195)</f>
        <v>-1745.5767011772684</v>
      </c>
      <c r="G196" s="33">
        <f t="shared" ca="1" si="28"/>
        <v>-2512.1446993403656</v>
      </c>
      <c r="H196" s="33">
        <f t="shared" ca="1" si="28"/>
        <v>-1888.5953019611791</v>
      </c>
      <c r="I196" s="33">
        <f t="shared" ca="1" si="28"/>
        <v>-2269.0139205284722</v>
      </c>
      <c r="J196" s="33">
        <f t="shared" ca="1" si="28"/>
        <v>-1644.2194970827341</v>
      </c>
      <c r="K196" s="33">
        <f t="shared" ca="1" si="28"/>
        <v>-2025.3312442624219</v>
      </c>
      <c r="L196" s="33">
        <f t="shared" ca="1" si="28"/>
        <v>-1399.3062482180135</v>
      </c>
      <c r="M196" s="33">
        <f t="shared" ca="1" si="28"/>
        <v>-1781.1264298900908</v>
      </c>
      <c r="N196" s="33">
        <f t="shared" ca="1" si="28"/>
        <v>-1153.885609530922</v>
      </c>
      <c r="O196" s="33">
        <f t="shared" ca="1" si="28"/>
        <v>-1536.4294765966119</v>
      </c>
      <c r="P196" s="33">
        <f t="shared" ca="1" si="28"/>
        <v>-907.98702985516081</v>
      </c>
      <c r="Q196" s="33">
        <f t="shared" ca="1" si="28"/>
        <v>-1291.2691013439685</v>
      </c>
      <c r="R196" s="33">
        <f t="shared" ca="1" si="28"/>
        <v>-661.63814962564174</v>
      </c>
    </row>
  </sheetData>
  <phoneticPr fontId="5" type="noConversion"/>
  <pageMargins left="0.75" right="0.75" top="1" bottom="1" header="0.5" footer="0.5"/>
  <pageSetup scale="74" fitToHeight="0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72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2" width="1.453125" style="24" customWidth="1"/>
    <col min="3" max="3" width="40.453125" style="24" customWidth="1"/>
    <col min="4" max="4" width="8.7265625" style="24" customWidth="1"/>
    <col min="5" max="8" width="9.7265625" style="24" bestFit="1" customWidth="1"/>
    <col min="9" max="9" width="9.7265625" style="24" customWidth="1"/>
    <col min="10" max="16" width="8.7265625" style="24" customWidth="1"/>
    <col min="17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20" t="s">
        <v>111</v>
      </c>
      <c r="E1" s="21" t="s">
        <v>6</v>
      </c>
      <c r="F1" s="21" t="s">
        <v>6</v>
      </c>
      <c r="G1" s="21" t="s">
        <v>6</v>
      </c>
      <c r="H1" s="21" t="s">
        <v>6</v>
      </c>
      <c r="I1" s="21" t="s">
        <v>5</v>
      </c>
      <c r="J1" s="21"/>
      <c r="K1" s="21"/>
      <c r="L1" s="21"/>
      <c r="M1" s="21"/>
      <c r="N1" s="21"/>
      <c r="O1" s="21"/>
      <c r="P1" s="21"/>
      <c r="Q1" s="21"/>
      <c r="R1" s="21"/>
    </row>
    <row r="2" spans="1:18" ht="18" customHeight="1">
      <c r="A2" s="78" t="s">
        <v>182</v>
      </c>
      <c r="B2" s="19"/>
      <c r="C2" s="19"/>
      <c r="D2" s="19"/>
      <c r="E2" s="22">
        <v>1</v>
      </c>
      <c r="F2" s="22">
        <f>E2+1</f>
        <v>2</v>
      </c>
      <c r="G2" s="22">
        <f>F2+1</f>
        <v>3</v>
      </c>
      <c r="H2" s="22">
        <f>G2+1</f>
        <v>4</v>
      </c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>
      <c r="A3" s="23" t="s">
        <v>7</v>
      </c>
    </row>
    <row r="4" spans="1:18">
      <c r="B4" s="40" t="s">
        <v>133</v>
      </c>
      <c r="C4" s="33"/>
    </row>
    <row r="5" spans="1:18">
      <c r="B5" s="33"/>
      <c r="C5" s="33" t="s">
        <v>134</v>
      </c>
      <c r="E5" s="24">
        <f ca="1">SUM('Weekly IS'!F5:R5)</f>
        <v>14059.571131157139</v>
      </c>
      <c r="F5" s="24">
        <f ca="1">SUM('Weekly IS'!F62:R62)</f>
        <v>14199.47881936279</v>
      </c>
      <c r="G5" s="24">
        <f ca="1">SUM('Weekly IS'!F119:R119)</f>
        <v>14318.769609834681</v>
      </c>
      <c r="H5" s="24">
        <f ca="1">SUM('Weekly IS'!F176:R176)</f>
        <v>14464.889171845201</v>
      </c>
      <c r="I5" s="24">
        <f ca="1">SUM(E5:H5)</f>
        <v>57042.708732199811</v>
      </c>
    </row>
    <row r="6" spans="1:18">
      <c r="B6" s="33"/>
      <c r="C6" s="33" t="s">
        <v>136</v>
      </c>
      <c r="E6" s="24">
        <f ca="1">SUM('Weekly IS'!F6:R6)</f>
        <v>11247.656904925712</v>
      </c>
      <c r="F6" s="24">
        <f ca="1">SUM('Weekly IS'!F63:R63)</f>
        <v>11359.583055490233</v>
      </c>
      <c r="G6" s="24">
        <f ca="1">SUM('Weekly IS'!F120:R120)</f>
        <v>11311.827991769398</v>
      </c>
      <c r="H6" s="24">
        <f ca="1">SUM('Weekly IS'!F177:R177)</f>
        <v>11427.262445757709</v>
      </c>
      <c r="I6" s="24">
        <f ca="1">SUM(E6:H6)</f>
        <v>45346.330397943057</v>
      </c>
    </row>
    <row r="7" spans="1:18">
      <c r="B7" s="33"/>
      <c r="C7" s="41" t="s">
        <v>156</v>
      </c>
      <c r="E7" s="33">
        <f ca="1">E5-E6</f>
        <v>2811.9142262314272</v>
      </c>
      <c r="F7" s="33">
        <f ca="1">F5-F6</f>
        <v>2839.8957638725569</v>
      </c>
      <c r="G7" s="33">
        <f ca="1">G5-G6</f>
        <v>3006.9416180652825</v>
      </c>
      <c r="H7" s="33">
        <f ca="1">H5-H6</f>
        <v>3037.626726087492</v>
      </c>
      <c r="I7" s="33">
        <f ca="1">I5-I6</f>
        <v>11696.378334256755</v>
      </c>
    </row>
    <row r="8" spans="1:18">
      <c r="B8" s="33"/>
      <c r="C8" s="33"/>
      <c r="E8" s="33"/>
      <c r="F8" s="33"/>
      <c r="G8" s="33"/>
      <c r="H8" s="33"/>
    </row>
    <row r="9" spans="1:18">
      <c r="B9" s="40" t="s">
        <v>137</v>
      </c>
      <c r="C9" s="33"/>
      <c r="E9" s="33"/>
      <c r="F9" s="33"/>
      <c r="G9" s="33"/>
      <c r="H9" s="33"/>
    </row>
    <row r="10" spans="1:18">
      <c r="B10" s="33"/>
      <c r="C10" s="33" t="s">
        <v>138</v>
      </c>
      <c r="E10" s="24">
        <f ca="1">SUM('Weekly IS'!F10:R10)</f>
        <v>1968.3399583619996</v>
      </c>
      <c r="F10" s="24">
        <f ca="1">SUM('Weekly IS'!F67:R67)</f>
        <v>1703.9374583235344</v>
      </c>
      <c r="G10" s="24">
        <f ca="1">SUM('Weekly IS'!F124:R124)</f>
        <v>1431.8769609834681</v>
      </c>
      <c r="H10" s="24">
        <f ca="1">SUM('Weekly IS'!F181:R181)</f>
        <v>1301.840025466068</v>
      </c>
      <c r="I10" s="24">
        <f ca="1">SUM(E10:H10)</f>
        <v>6405.9944031350706</v>
      </c>
    </row>
    <row r="11" spans="1:18">
      <c r="B11" s="33"/>
      <c r="C11" s="41" t="s">
        <v>157</v>
      </c>
      <c r="E11" s="33">
        <f ca="1">E7-E10</f>
        <v>843.57426786942756</v>
      </c>
      <c r="F11" s="33">
        <f ca="1">F7-F10</f>
        <v>1135.9583055490225</v>
      </c>
      <c r="G11" s="33">
        <f ca="1">G7-G10</f>
        <v>1575.0646570818144</v>
      </c>
      <c r="H11" s="33">
        <f ca="1">H7-H10</f>
        <v>1735.786700621424</v>
      </c>
      <c r="I11" s="33">
        <f ca="1">I7-I10</f>
        <v>5290.3839311216843</v>
      </c>
    </row>
    <row r="12" spans="1:18">
      <c r="B12" s="33"/>
      <c r="C12" s="33"/>
      <c r="E12" s="33"/>
      <c r="F12" s="33"/>
      <c r="G12" s="33"/>
      <c r="H12" s="33"/>
    </row>
    <row r="13" spans="1:18">
      <c r="B13" s="33"/>
      <c r="C13" s="33" t="s">
        <v>140</v>
      </c>
      <c r="E13" s="24">
        <f>SUM('Weekly IS'!F13:R13)</f>
        <v>0</v>
      </c>
      <c r="F13" s="24">
        <f>SUM('Weekly IS'!F70:R70)</f>
        <v>0</v>
      </c>
      <c r="G13" s="24">
        <f>SUM('Weekly IS'!F127:R127)</f>
        <v>0</v>
      </c>
      <c r="H13" s="24">
        <f>SUM('Weekly IS'!F184:R184)</f>
        <v>0</v>
      </c>
      <c r="I13" s="24">
        <f>SUM(E13:H13)</f>
        <v>0</v>
      </c>
    </row>
    <row r="14" spans="1:18">
      <c r="B14" s="33"/>
      <c r="C14" s="33" t="s">
        <v>141</v>
      </c>
      <c r="E14" s="24">
        <f>SUM('Weekly IS'!F14:R14)</f>
        <v>0</v>
      </c>
      <c r="F14" s="24">
        <f>SUM('Weekly IS'!F71:R71)</f>
        <v>0</v>
      </c>
      <c r="G14" s="24">
        <f>SUM('Weekly IS'!F128:R128)</f>
        <v>0</v>
      </c>
      <c r="H14" s="24">
        <f>SUM('Weekly IS'!F185:R185)</f>
        <v>0</v>
      </c>
      <c r="I14" s="24">
        <f>SUM(E14:H14)</f>
        <v>0</v>
      </c>
    </row>
    <row r="15" spans="1:18">
      <c r="B15" s="33"/>
      <c r="C15" s="41" t="s">
        <v>204</v>
      </c>
      <c r="E15" s="33">
        <f ca="1">E11+E13-E14</f>
        <v>843.57426786942756</v>
      </c>
      <c r="F15" s="33">
        <f ca="1">F11+F13-F14</f>
        <v>1135.9583055490225</v>
      </c>
      <c r="G15" s="33">
        <f ca="1">G11+G13-G14</f>
        <v>1575.0646570818144</v>
      </c>
      <c r="H15" s="33">
        <f ca="1">H11+H13-H14</f>
        <v>1735.786700621424</v>
      </c>
      <c r="I15" s="33">
        <f ca="1">I11+I13-I14</f>
        <v>5290.3839311216843</v>
      </c>
    </row>
    <row r="16" spans="1:18">
      <c r="B16" s="33"/>
      <c r="C16" s="33"/>
      <c r="E16" s="33"/>
      <c r="F16" s="33"/>
      <c r="G16" s="33"/>
      <c r="H16" s="33"/>
    </row>
    <row r="17" spans="1:9">
      <c r="B17" s="33"/>
      <c r="C17" s="33" t="s">
        <v>142</v>
      </c>
      <c r="E17" s="24">
        <f ca="1">SUM('Weekly IS'!F17:R17)</f>
        <v>202.45782428866264</v>
      </c>
      <c r="F17" s="24">
        <f ca="1">SUM('Weekly IS'!F74:R74)</f>
        <v>272.62999333176538</v>
      </c>
      <c r="G17" s="24">
        <f ca="1">SUM('Weekly IS'!F131:R131)</f>
        <v>378.01551769963532</v>
      </c>
      <c r="H17" s="24">
        <f ca="1">SUM('Weekly IS'!F188:R188)</f>
        <v>416.5888081491417</v>
      </c>
      <c r="I17" s="24">
        <f ca="1">SUM(E17:H17)</f>
        <v>1269.6921434692051</v>
      </c>
    </row>
    <row r="18" spans="1:9">
      <c r="B18" s="33"/>
      <c r="C18" s="41" t="s">
        <v>122</v>
      </c>
      <c r="E18" s="33">
        <f ca="1">E15-E17</f>
        <v>641.11644358076489</v>
      </c>
      <c r="F18" s="33">
        <f ca="1">F15-F17</f>
        <v>863.32831221725712</v>
      </c>
      <c r="G18" s="33">
        <f ca="1">G15-G17</f>
        <v>1197.049139382179</v>
      </c>
      <c r="H18" s="33">
        <f ca="1">H15-H17</f>
        <v>1319.1978924722823</v>
      </c>
      <c r="I18" s="33">
        <f ca="1">I15-I17</f>
        <v>4020.6917876524794</v>
      </c>
    </row>
    <row r="20" spans="1:9">
      <c r="A20" s="23" t="s">
        <v>8</v>
      </c>
    </row>
    <row r="21" spans="1:9">
      <c r="B21" s="23" t="s">
        <v>144</v>
      </c>
    </row>
    <row r="22" spans="1:9">
      <c r="B22" s="42" t="s">
        <v>145</v>
      </c>
      <c r="C22" s="33"/>
    </row>
    <row r="23" spans="1:9">
      <c r="B23" s="33"/>
      <c r="C23" s="33" t="s">
        <v>58</v>
      </c>
      <c r="E23" s="90">
        <f ca="1">MAX(E75,0)</f>
        <v>0</v>
      </c>
      <c r="F23" s="90">
        <f ca="1">MAX(F75,0)</f>
        <v>0</v>
      </c>
      <c r="G23" s="90">
        <f ca="1">MAX(G75,0)</f>
        <v>0</v>
      </c>
      <c r="H23" s="90">
        <f ca="1">MAX(H75,0)</f>
        <v>0</v>
      </c>
      <c r="I23" s="90">
        <f ca="1">MAX(I75,0)</f>
        <v>0</v>
      </c>
    </row>
    <row r="24" spans="1:9">
      <c r="B24" s="33"/>
      <c r="C24" s="33" t="s">
        <v>59</v>
      </c>
      <c r="E24" s="24">
        <f ca="1">'Weekly BS'!R7</f>
        <v>9591.6487973082767</v>
      </c>
      <c r="F24" s="24">
        <f ca="1">'Weekly BS'!R64</f>
        <v>9665.2778017597539</v>
      </c>
      <c r="G24" s="24">
        <f ca="1">'Weekly BS'!R121</f>
        <v>9744.2479649428751</v>
      </c>
      <c r="H24" s="24">
        <f ca="1">'Weekly BS'!R178</f>
        <v>9843.4023452506644</v>
      </c>
      <c r="I24" s="24">
        <f ca="1">H24</f>
        <v>9843.4023452506644</v>
      </c>
    </row>
    <row r="25" spans="1:9">
      <c r="B25" s="33"/>
      <c r="C25" s="55" t="s">
        <v>205</v>
      </c>
      <c r="E25" s="24">
        <f ca="1">'Weekly BS'!R8</f>
        <v>9318.0208677374412</v>
      </c>
      <c r="F25" s="24">
        <f ca="1">'Weekly BS'!R65</f>
        <v>9400.3533197987163</v>
      </c>
      <c r="G25" s="24">
        <f ca="1">'Weekly BS'!R122</f>
        <v>9357.3865152659855</v>
      </c>
      <c r="H25" s="24">
        <f ca="1">'Weekly BS'!R179</f>
        <v>9470.2991695321871</v>
      </c>
      <c r="I25" s="24">
        <f ca="1">H25</f>
        <v>9470.2991695321871</v>
      </c>
    </row>
    <row r="26" spans="1:9">
      <c r="B26" s="33"/>
      <c r="C26" s="65" t="s">
        <v>50</v>
      </c>
      <c r="D26" s="67"/>
      <c r="E26" s="67">
        <f ca="1">SUM(E23:E25)</f>
        <v>18909.669665045716</v>
      </c>
      <c r="F26" s="67">
        <f ca="1">SUM(F23:F25)</f>
        <v>19065.631121558472</v>
      </c>
      <c r="G26" s="67">
        <f ca="1">SUM(G23:G25)</f>
        <v>19101.634480208861</v>
      </c>
      <c r="H26" s="67">
        <f ca="1">SUM(H23:H25)</f>
        <v>19313.70151478285</v>
      </c>
      <c r="I26" s="67">
        <f ca="1">SUM(I23:I25)</f>
        <v>19313.70151478285</v>
      </c>
    </row>
    <row r="27" spans="1:9">
      <c r="B27" s="33"/>
      <c r="C27" s="33"/>
    </row>
    <row r="28" spans="1:9">
      <c r="B28" s="42" t="s">
        <v>146</v>
      </c>
      <c r="C28" s="33"/>
    </row>
    <row r="29" spans="1:9" ht="13.5" thickBot="1">
      <c r="B29" s="33"/>
      <c r="C29" s="33" t="s">
        <v>165</v>
      </c>
      <c r="E29" s="24">
        <f ca="1">'Weekly BS'!R12</f>
        <v>1862.8548140581588</v>
      </c>
      <c r="F29" s="24">
        <f ca="1">'Weekly BS'!R69</f>
        <v>1811.0834505560595</v>
      </c>
      <c r="G29" s="24">
        <f ca="1">'Weekly BS'!R126</f>
        <v>1774.4433402804764</v>
      </c>
      <c r="H29" s="24">
        <f ca="1">'Weekly BS'!R183</f>
        <v>1750.1947106054274</v>
      </c>
      <c r="I29" s="24">
        <f ca="1">H29</f>
        <v>1750.1947106054274</v>
      </c>
    </row>
    <row r="30" spans="1:9" ht="13.5" thickTop="1">
      <c r="B30" s="33"/>
      <c r="C30" s="83" t="s">
        <v>51</v>
      </c>
      <c r="D30" s="68"/>
      <c r="E30" s="68">
        <f ca="1">SUM(E26,E29)</f>
        <v>20772.524479103875</v>
      </c>
      <c r="F30" s="68">
        <f ca="1">SUM(F26,F29)</f>
        <v>20876.714572114532</v>
      </c>
      <c r="G30" s="68">
        <f ca="1">SUM(G26,G29)</f>
        <v>20876.077820489336</v>
      </c>
      <c r="H30" s="68">
        <f ca="1">SUM(H26,H29)</f>
        <v>21063.896225388278</v>
      </c>
      <c r="I30" s="68">
        <f ca="1">SUM(I26,I29)</f>
        <v>21063.896225388278</v>
      </c>
    </row>
    <row r="31" spans="1:9">
      <c r="B31" s="33"/>
      <c r="C31" s="33"/>
    </row>
    <row r="32" spans="1:9">
      <c r="B32" s="40" t="s">
        <v>147</v>
      </c>
      <c r="C32" s="33"/>
    </row>
    <row r="33" spans="2:9">
      <c r="B33" s="42" t="s">
        <v>148</v>
      </c>
      <c r="C33" s="33"/>
    </row>
    <row r="34" spans="2:9">
      <c r="B34" s="33"/>
      <c r="C34" s="33" t="s">
        <v>16</v>
      </c>
      <c r="E34" s="90">
        <f ca="1">-MIN(E75,0)</f>
        <v>3286.3056492914834</v>
      </c>
      <c r="F34" s="90">
        <f ca="1">-MIN(F75,0)</f>
        <v>2848.5559117463927</v>
      </c>
      <c r="G34" s="90">
        <f ca="1">-MIN(G75,0)</f>
        <v>2367.8682012008835</v>
      </c>
      <c r="H34" s="90">
        <f ca="1">-MIN(H75,0)</f>
        <v>661.63814962564265</v>
      </c>
      <c r="I34" s="90">
        <f ca="1">-MIN(I75,0)</f>
        <v>661.63814962564265</v>
      </c>
    </row>
    <row r="35" spans="2:9">
      <c r="B35" s="33"/>
      <c r="C35" s="33" t="s">
        <v>65</v>
      </c>
      <c r="E35" s="24">
        <f ca="1">'Weekly BS'!R18</f>
        <v>6071.4658851265549</v>
      </c>
      <c r="F35" s="24">
        <f ca="1">'Weekly BS'!R75</f>
        <v>5196.983600665244</v>
      </c>
      <c r="G35" s="24">
        <f ca="1">'Weekly BS'!R132</f>
        <v>4954.8886416520299</v>
      </c>
      <c r="H35" s="24">
        <f ca="1">'Weekly BS'!R189</f>
        <v>4986.8137812821733</v>
      </c>
      <c r="I35" s="24">
        <f ca="1">H35</f>
        <v>4986.8137812821733</v>
      </c>
    </row>
    <row r="36" spans="2:9">
      <c r="B36" s="33"/>
      <c r="C36" s="33" t="s">
        <v>72</v>
      </c>
      <c r="E36" s="24">
        <f ca="1">'Weekly BS'!R19</f>
        <v>577.69734660102472</v>
      </c>
      <c r="F36" s="24">
        <f ca="1">'Weekly BS'!R76</f>
        <v>1086.9455237918332</v>
      </c>
      <c r="G36" s="24">
        <f ca="1">'Weekly BS'!R133</f>
        <v>512.14468598547614</v>
      </c>
      <c r="H36" s="24">
        <f ca="1">'Weekly BS'!R190</f>
        <v>1014.2543625881576</v>
      </c>
      <c r="I36" s="24">
        <f ca="1">H36</f>
        <v>1014.2543625881576</v>
      </c>
    </row>
    <row r="37" spans="2:9">
      <c r="B37" s="33"/>
      <c r="C37" s="33" t="s">
        <v>84</v>
      </c>
      <c r="E37" s="24">
        <f ca="1">'Weekly BS'!R20</f>
        <v>219.93915450404728</v>
      </c>
      <c r="F37" s="24">
        <f ca="1">'Weekly BS'!R77</f>
        <v>263.78478011303957</v>
      </c>
      <c r="G37" s="24">
        <f ca="1">'Weekly BS'!R134</f>
        <v>363.68239647074796</v>
      </c>
      <c r="H37" s="24">
        <f ca="1">'Weekly BS'!R191</f>
        <v>404.49814423982167</v>
      </c>
      <c r="I37" s="24">
        <f ca="1">H37</f>
        <v>404.49814423982167</v>
      </c>
    </row>
    <row r="38" spans="2:9">
      <c r="B38" s="33"/>
      <c r="C38" s="65" t="s">
        <v>52</v>
      </c>
      <c r="D38" s="67"/>
      <c r="E38" s="67">
        <f ca="1">SUM(E34:E37)</f>
        <v>10155.408035523109</v>
      </c>
      <c r="F38" s="67">
        <f ca="1">SUM(F34:F37)</f>
        <v>9396.2698163165096</v>
      </c>
      <c r="G38" s="67">
        <f ca="1">SUM(G34:G37)</f>
        <v>8198.5839253091381</v>
      </c>
      <c r="H38" s="67">
        <f ca="1">SUM(H34:H37)</f>
        <v>7067.2044377357961</v>
      </c>
      <c r="I38" s="67">
        <f ca="1">SUM(I34:I37)</f>
        <v>7067.2044377357961</v>
      </c>
    </row>
    <row r="39" spans="2:9">
      <c r="B39" s="33"/>
      <c r="C39" s="33"/>
    </row>
    <row r="40" spans="2:9">
      <c r="B40" s="42" t="s">
        <v>149</v>
      </c>
      <c r="C40" s="33"/>
    </row>
    <row r="41" spans="2:9">
      <c r="B41" s="42"/>
      <c r="C41" s="55" t="s">
        <v>18</v>
      </c>
      <c r="E41" s="24">
        <f>'Weekly BS'!R24</f>
        <v>200</v>
      </c>
      <c r="F41" s="24">
        <f>'Weekly BS'!R81</f>
        <v>200</v>
      </c>
      <c r="G41" s="24">
        <f>'Weekly BS'!R138</f>
        <v>200</v>
      </c>
      <c r="H41" s="24">
        <f>'Weekly BS'!R195</f>
        <v>200</v>
      </c>
      <c r="I41" s="24">
        <f>H41</f>
        <v>200</v>
      </c>
    </row>
    <row r="42" spans="2:9">
      <c r="B42" s="33"/>
      <c r="C42" s="33" t="s">
        <v>150</v>
      </c>
      <c r="E42" s="24">
        <f>'Weekly BS'!R25</f>
        <v>504</v>
      </c>
      <c r="F42" s="24">
        <f>'Weekly BS'!R82</f>
        <v>504</v>
      </c>
      <c r="G42" s="24">
        <f>'Weekly BS'!R139</f>
        <v>504</v>
      </c>
      <c r="H42" s="24">
        <f>'Weekly BS'!R196</f>
        <v>504</v>
      </c>
      <c r="I42" s="24">
        <f>H42</f>
        <v>504</v>
      </c>
    </row>
    <row r="43" spans="2:9">
      <c r="B43" s="33"/>
      <c r="C43" s="65" t="s">
        <v>53</v>
      </c>
      <c r="D43" s="67"/>
      <c r="E43" s="67">
        <f ca="1">SUM(E38,E41:E42)</f>
        <v>10859.408035523109</v>
      </c>
      <c r="F43" s="67">
        <f ca="1">SUM(F38,F41:F42)</f>
        <v>10100.26981631651</v>
      </c>
      <c r="G43" s="67">
        <f ca="1">SUM(G38,G41:G42)</f>
        <v>8902.5839253091381</v>
      </c>
      <c r="H43" s="67">
        <f ca="1">SUM(H38,H41:H42)</f>
        <v>7771.2044377357961</v>
      </c>
      <c r="I43" s="67">
        <f ca="1">SUM(I38,I41:I42)</f>
        <v>7771.2044377357961</v>
      </c>
    </row>
    <row r="44" spans="2:9">
      <c r="B44" s="33"/>
      <c r="C44" s="33"/>
    </row>
    <row r="45" spans="2:9">
      <c r="B45" s="40" t="s">
        <v>151</v>
      </c>
      <c r="C45" s="33"/>
    </row>
    <row r="46" spans="2:9">
      <c r="B46" s="33"/>
      <c r="C46" s="33" t="s">
        <v>48</v>
      </c>
      <c r="E46" s="24">
        <f>'Weekly BS'!R29</f>
        <v>9540</v>
      </c>
      <c r="F46" s="24">
        <f>'Weekly BS'!R86</f>
        <v>9540</v>
      </c>
      <c r="G46" s="24">
        <f>'Weekly BS'!R143</f>
        <v>9540</v>
      </c>
      <c r="H46" s="24">
        <f>'Weekly BS'!R200</f>
        <v>9540</v>
      </c>
      <c r="I46" s="24">
        <f>H46</f>
        <v>9540</v>
      </c>
    </row>
    <row r="47" spans="2:9">
      <c r="B47" s="33"/>
      <c r="C47" s="33" t="s">
        <v>121</v>
      </c>
      <c r="E47" s="24">
        <f ca="1">'Weekly BS'!R30</f>
        <v>373.11644358076512</v>
      </c>
      <c r="F47" s="24">
        <f ca="1">'Weekly BS'!R87</f>
        <v>1236.4447557980225</v>
      </c>
      <c r="G47" s="24">
        <f ca="1">'Weekly BS'!R144</f>
        <v>2433.4938951802014</v>
      </c>
      <c r="H47" s="24">
        <f ca="1">'Weekly BS'!R201</f>
        <v>3752.691787652484</v>
      </c>
      <c r="I47" s="24">
        <f ca="1">H47</f>
        <v>3752.691787652484</v>
      </c>
    </row>
    <row r="48" spans="2:9" ht="13.5" thickBot="1">
      <c r="B48" s="33"/>
      <c r="C48" s="65" t="s">
        <v>54</v>
      </c>
      <c r="D48" s="67"/>
      <c r="E48" s="67">
        <f ca="1">SUM(E46:E47)</f>
        <v>9913.1164435807659</v>
      </c>
      <c r="F48" s="67">
        <f ca="1">SUM(F46:F47)</f>
        <v>10776.444755798022</v>
      </c>
      <c r="G48" s="67">
        <f ca="1">SUM(G46:G47)</f>
        <v>11973.493895180201</v>
      </c>
      <c r="H48" s="67">
        <f ca="1">SUM(H46:H47)</f>
        <v>13292.691787652484</v>
      </c>
      <c r="I48" s="67">
        <f ca="1">SUM(I46:I47)</f>
        <v>13292.691787652484</v>
      </c>
    </row>
    <row r="49" spans="1:9" ht="13.5" thickTop="1">
      <c r="B49" s="33"/>
      <c r="C49" s="83" t="s">
        <v>206</v>
      </c>
      <c r="D49" s="68"/>
      <c r="E49" s="68">
        <f ca="1">SUM(E43,E48)</f>
        <v>20772.524479103875</v>
      </c>
      <c r="F49" s="68">
        <f ca="1">SUM(F43,F48)</f>
        <v>20876.714572114532</v>
      </c>
      <c r="G49" s="68">
        <f ca="1">SUM(G43,G48)</f>
        <v>20876.07782048934</v>
      </c>
      <c r="H49" s="68">
        <f ca="1">SUM(H43,H48)</f>
        <v>21063.896225388278</v>
      </c>
      <c r="I49" s="68">
        <f ca="1">SUM(I43,I48)</f>
        <v>21063.896225388278</v>
      </c>
    </row>
    <row r="50" spans="1:9">
      <c r="B50" s="33"/>
      <c r="C50" s="33"/>
      <c r="E50" s="33"/>
      <c r="F50" s="33"/>
      <c r="G50" s="33"/>
      <c r="H50" s="33"/>
      <c r="I50" s="33"/>
    </row>
    <row r="51" spans="1:9">
      <c r="B51" s="33"/>
      <c r="C51" s="69" t="s">
        <v>207</v>
      </c>
      <c r="D51" s="35"/>
      <c r="E51" s="84">
        <f ca="1">E49-E30</f>
        <v>0</v>
      </c>
      <c r="F51" s="84">
        <f ca="1">F49-F30</f>
        <v>0</v>
      </c>
      <c r="G51" s="84">
        <f ca="1">G49-G30</f>
        <v>0</v>
      </c>
      <c r="H51" s="84">
        <f ca="1">H49-H30</f>
        <v>0</v>
      </c>
      <c r="I51" s="84">
        <f ca="1">I49-I30</f>
        <v>0</v>
      </c>
    </row>
    <row r="53" spans="1:9">
      <c r="A53" s="23" t="s">
        <v>9</v>
      </c>
    </row>
    <row r="54" spans="1:9">
      <c r="B54" s="40" t="s">
        <v>153</v>
      </c>
      <c r="C54" s="33"/>
      <c r="E54" s="38"/>
      <c r="F54" s="33"/>
    </row>
    <row r="55" spans="1:9">
      <c r="B55" s="41"/>
      <c r="C55" s="33" t="s">
        <v>122</v>
      </c>
      <c r="E55" s="33">
        <f ca="1">SUM('Weekly Indirect CFS'!F5:R5)</f>
        <v>641.11644358076501</v>
      </c>
      <c r="F55" s="33">
        <f ca="1">SUM('Weekly Indirect CFS'!F62:R62)</f>
        <v>863.32831221725746</v>
      </c>
      <c r="G55" s="33">
        <f ca="1">SUM('Weekly Indirect CFS'!F119:R119)</f>
        <v>1197.0491393821785</v>
      </c>
      <c r="H55" s="33">
        <f ca="1">SUM('Weekly Indirect CFS'!F176:R176)</f>
        <v>1319.1978924722821</v>
      </c>
      <c r="I55" s="33">
        <f ca="1">SUM(E55:H55)</f>
        <v>4020.6917876524831</v>
      </c>
    </row>
    <row r="56" spans="1:9">
      <c r="B56" s="41"/>
      <c r="C56" s="33" t="s">
        <v>139</v>
      </c>
      <c r="E56" s="33">
        <f ca="1">SUM('Weekly Indirect CFS'!F6:R6)</f>
        <v>493.93231987655503</v>
      </c>
      <c r="F56" s="33">
        <f ca="1">SUM('Weekly Indirect CFS'!F63:R63)</f>
        <v>477.75572808298273</v>
      </c>
      <c r="G56" s="33">
        <f ca="1">SUM('Weekly Indirect CFS'!F120:R120)</f>
        <v>466.20319857062339</v>
      </c>
      <c r="H56" s="33">
        <f ca="1">SUM('Weekly Indirect CFS'!F177:R177)</f>
        <v>458.19530483040472</v>
      </c>
      <c r="I56" s="33">
        <f ca="1">SUM(E56:H56)</f>
        <v>1896.0865513605656</v>
      </c>
    </row>
    <row r="57" spans="1:9">
      <c r="B57" s="41"/>
      <c r="C57" s="33" t="s">
        <v>160</v>
      </c>
      <c r="E57" s="33">
        <f ca="1">SUM('Weekly Indirect CFS'!F7:R7)</f>
        <v>-4254.5672788140891</v>
      </c>
      <c r="F57" s="33">
        <f ca="1">SUM('Weekly Indirect CFS'!F64:R64)</f>
        <v>-477.34993817426584</v>
      </c>
      <c r="G57" s="33">
        <f ca="1">SUM('Weekly Indirect CFS'!F121:R121)</f>
        <v>-753.00153911225243</v>
      </c>
      <c r="H57" s="33">
        <f ca="1">SUM('Weekly Indirect CFS'!F178:R178)</f>
        <v>362.78352942791025</v>
      </c>
      <c r="I57" s="33">
        <f ca="1">SUM(E57:H57)</f>
        <v>-5122.1352266726972</v>
      </c>
    </row>
    <row r="58" spans="1:9">
      <c r="B58" s="41"/>
      <c r="C58" s="41" t="s">
        <v>55</v>
      </c>
      <c r="E58" s="33">
        <f ca="1">SUM(E55:E57)</f>
        <v>-3119.5185153567691</v>
      </c>
      <c r="F58" s="33">
        <f ca="1">SUM(F55:F57)</f>
        <v>863.73410212597446</v>
      </c>
      <c r="G58" s="33">
        <f ca="1">SUM(G55:G57)</f>
        <v>910.25079884054958</v>
      </c>
      <c r="H58" s="33">
        <f ca="1">SUM(H55:H57)</f>
        <v>2140.1767267305968</v>
      </c>
      <c r="I58" s="33">
        <f ca="1">SUM(I55:I57)</f>
        <v>794.64311234035176</v>
      </c>
    </row>
    <row r="59" spans="1:9">
      <c r="B59" s="33"/>
      <c r="C59" s="33"/>
      <c r="E59" s="33"/>
      <c r="F59" s="33"/>
      <c r="G59" s="33"/>
      <c r="H59" s="33"/>
      <c r="I59" s="33"/>
    </row>
    <row r="60" spans="1:9">
      <c r="B60" s="40" t="s">
        <v>154</v>
      </c>
      <c r="C60" s="33"/>
      <c r="E60" s="33"/>
      <c r="F60" s="33"/>
      <c r="G60" s="33"/>
      <c r="H60" s="33"/>
      <c r="I60" s="33"/>
    </row>
    <row r="61" spans="1:9">
      <c r="B61" s="41"/>
      <c r="C61" s="33" t="s">
        <v>216</v>
      </c>
      <c r="E61" s="33">
        <f ca="1">SUM('Weekly Indirect CFS'!F11:R11)</f>
        <v>-421.78713393471423</v>
      </c>
      <c r="F61" s="33">
        <f ca="1">SUM('Weekly Indirect CFS'!F68:R68)</f>
        <v>-425.98436458088361</v>
      </c>
      <c r="G61" s="33">
        <f ca="1">SUM('Weekly Indirect CFS'!F125:R125)</f>
        <v>-429.56308829504042</v>
      </c>
      <c r="H61" s="33">
        <f ca="1">SUM('Weekly Indirect CFS'!F182:R182)</f>
        <v>-433.94667515535605</v>
      </c>
      <c r="I61" s="33">
        <f ca="1">SUM(E61:H61)</f>
        <v>-1711.2812619659944</v>
      </c>
    </row>
    <row r="62" spans="1:9">
      <c r="B62" s="41"/>
      <c r="C62" s="41" t="s">
        <v>56</v>
      </c>
      <c r="E62" s="33">
        <f ca="1">SUM(E61)</f>
        <v>-421.78713393471423</v>
      </c>
      <c r="F62" s="33">
        <f ca="1">SUM(F61)</f>
        <v>-425.98436458088361</v>
      </c>
      <c r="G62" s="33">
        <f ca="1">SUM(G61)</f>
        <v>-429.56308829504042</v>
      </c>
      <c r="H62" s="33">
        <f ca="1">SUM(H61)</f>
        <v>-433.94667515535605</v>
      </c>
      <c r="I62" s="33">
        <f ca="1">SUM(I61)</f>
        <v>-1711.2812619659944</v>
      </c>
    </row>
    <row r="63" spans="1:9">
      <c r="B63" s="33"/>
      <c r="C63" s="33"/>
      <c r="E63" s="33"/>
      <c r="F63" s="33"/>
      <c r="G63" s="33"/>
      <c r="H63" s="33"/>
      <c r="I63" s="33"/>
    </row>
    <row r="64" spans="1:9">
      <c r="B64" s="40" t="s">
        <v>155</v>
      </c>
      <c r="C64" s="33"/>
      <c r="E64" s="33"/>
      <c r="F64" s="33"/>
      <c r="G64" s="33"/>
      <c r="H64" s="33"/>
      <c r="I64" s="33"/>
    </row>
    <row r="65" spans="1:9">
      <c r="B65" s="40"/>
      <c r="C65" s="33" t="s">
        <v>25</v>
      </c>
      <c r="E65" s="33">
        <f>SUM('Weekly Indirect CFS'!F15:R15)</f>
        <v>200</v>
      </c>
      <c r="F65" s="33">
        <f>SUM('Weekly Indirect CFS'!F72:R72)</f>
        <v>0</v>
      </c>
      <c r="G65" s="33">
        <f>SUM('Weekly Indirect CFS'!F129:R129)</f>
        <v>0</v>
      </c>
      <c r="H65" s="33">
        <f>SUM('Weekly Indirect CFS'!F186:R186)</f>
        <v>0</v>
      </c>
      <c r="I65" s="33">
        <f>SUM(E65:H65)</f>
        <v>200</v>
      </c>
    </row>
    <row r="66" spans="1:9">
      <c r="B66" s="41"/>
      <c r="C66" s="33" t="s">
        <v>158</v>
      </c>
      <c r="E66" s="33">
        <f>SUM('Weekly Indirect CFS'!F16:R16)</f>
        <v>0</v>
      </c>
      <c r="F66" s="33">
        <f>SUM('Weekly Indirect CFS'!F73:R73)</f>
        <v>0</v>
      </c>
      <c r="G66" s="33">
        <f>SUM('Weekly Indirect CFS'!F130:R130)</f>
        <v>0</v>
      </c>
      <c r="H66" s="33">
        <f>SUM('Weekly Indirect CFS'!F187:R187)</f>
        <v>0</v>
      </c>
      <c r="I66" s="33">
        <f>SUM(E66:H66)</f>
        <v>0</v>
      </c>
    </row>
    <row r="67" spans="1:9">
      <c r="B67" s="41"/>
      <c r="C67" s="33" t="s">
        <v>217</v>
      </c>
      <c r="E67" s="33">
        <f>SUM('Weekly Indirect CFS'!F17:R17)</f>
        <v>0</v>
      </c>
      <c r="F67" s="33">
        <f>SUM('Weekly Indirect CFS'!F74:R74)</f>
        <v>0</v>
      </c>
      <c r="G67" s="33">
        <f>SUM('Weekly Indirect CFS'!F131:R131)</f>
        <v>0</v>
      </c>
      <c r="H67" s="33">
        <f>SUM('Weekly Indirect CFS'!F188:R188)</f>
        <v>0</v>
      </c>
      <c r="I67" s="33">
        <f>SUM(E67:H67)</f>
        <v>0</v>
      </c>
    </row>
    <row r="68" spans="1:9">
      <c r="B68" s="41"/>
      <c r="C68" s="41" t="s">
        <v>57</v>
      </c>
      <c r="E68" s="33">
        <f>SUM(E65:E67)</f>
        <v>200</v>
      </c>
      <c r="F68" s="33">
        <f>SUM(F65:F67)</f>
        <v>0</v>
      </c>
      <c r="G68" s="33">
        <f>SUM(G65:G67)</f>
        <v>0</v>
      </c>
      <c r="H68" s="33">
        <f>SUM(H65:H67)</f>
        <v>0</v>
      </c>
      <c r="I68" s="33">
        <f>SUM(I65:I67)</f>
        <v>200</v>
      </c>
    </row>
    <row r="69" spans="1:9">
      <c r="B69" s="33"/>
      <c r="C69" s="33"/>
      <c r="E69" s="33"/>
      <c r="F69" s="33"/>
      <c r="G69" s="33"/>
      <c r="H69" s="33"/>
      <c r="I69" s="33"/>
    </row>
    <row r="70" spans="1:9">
      <c r="B70" s="41"/>
      <c r="C70" s="40" t="s">
        <v>215</v>
      </c>
      <c r="E70" s="33">
        <f ca="1">SUM(E58+E62+E68)</f>
        <v>-3341.3056492914834</v>
      </c>
      <c r="F70" s="33">
        <f ca="1">SUM(F58+F62+F68)</f>
        <v>437.74973754509085</v>
      </c>
      <c r="G70" s="33">
        <f ca="1">SUM(G58+G62+G68)</f>
        <v>480.68771054550916</v>
      </c>
      <c r="H70" s="33">
        <f ca="1">SUM(H58+H62+H68)</f>
        <v>1706.2300515752409</v>
      </c>
      <c r="I70" s="33">
        <f ca="1">SUM(I58+I62+I68)</f>
        <v>-716.63814962564265</v>
      </c>
    </row>
    <row r="71" spans="1:9">
      <c r="B71" s="33"/>
      <c r="C71" s="33" t="s">
        <v>110</v>
      </c>
      <c r="E71" s="33"/>
      <c r="F71" s="33"/>
      <c r="G71" s="33"/>
      <c r="H71" s="33"/>
      <c r="I71" s="33"/>
    </row>
    <row r="72" spans="1:9">
      <c r="B72" s="26" t="s">
        <v>212</v>
      </c>
      <c r="C72" s="23"/>
    </row>
    <row r="73" spans="1:9">
      <c r="B73" s="61"/>
      <c r="C73" s="24" t="s">
        <v>159</v>
      </c>
      <c r="E73" s="33">
        <f>D75</f>
        <v>55</v>
      </c>
      <c r="F73" s="33">
        <f ca="1">E75</f>
        <v>-3286.3056492914834</v>
      </c>
      <c r="G73" s="33">
        <f ca="1">F75</f>
        <v>-2848.5559117463927</v>
      </c>
      <c r="H73" s="33">
        <f ca="1">G75</f>
        <v>-2367.8682012008835</v>
      </c>
      <c r="I73" s="89">
        <f>D75</f>
        <v>55</v>
      </c>
    </row>
    <row r="74" spans="1:9">
      <c r="B74" s="61"/>
      <c r="C74" s="24" t="s">
        <v>213</v>
      </c>
      <c r="E74" s="33">
        <f ca="1">E70</f>
        <v>-3341.3056492914834</v>
      </c>
      <c r="F74" s="33">
        <f ca="1">F70</f>
        <v>437.74973754509085</v>
      </c>
      <c r="G74" s="33">
        <f ca="1">G70</f>
        <v>480.68771054550916</v>
      </c>
      <c r="H74" s="33">
        <f ca="1">H70</f>
        <v>1706.2300515752409</v>
      </c>
      <c r="I74" s="33">
        <f ca="1">I70</f>
        <v>-716.63814962564265</v>
      </c>
    </row>
    <row r="75" spans="1:9">
      <c r="B75" s="61"/>
      <c r="C75" s="24" t="s">
        <v>214</v>
      </c>
      <c r="D75" s="24">
        <f>'Weekly Indirect CFS'!E25</f>
        <v>55</v>
      </c>
      <c r="E75" s="33">
        <f ca="1">SUM(E73:E74)</f>
        <v>-3286.3056492914834</v>
      </c>
      <c r="F75" s="33">
        <f ca="1">SUM(F73:F74)</f>
        <v>-2848.5559117463927</v>
      </c>
      <c r="G75" s="33">
        <f ca="1">SUM(G73:G74)</f>
        <v>-2367.8682012008835</v>
      </c>
      <c r="H75" s="33">
        <f ca="1">SUM(H73:H74)</f>
        <v>-661.63814962564265</v>
      </c>
      <c r="I75" s="33">
        <f ca="1">SUM(I73:I74)</f>
        <v>-661.63814962564265</v>
      </c>
    </row>
    <row r="77" spans="1:9">
      <c r="A77" s="23" t="s">
        <v>10</v>
      </c>
    </row>
    <row r="78" spans="1:9">
      <c r="B78" s="40" t="s">
        <v>208</v>
      </c>
      <c r="C78" s="33"/>
      <c r="D78" s="38"/>
      <c r="E78" s="33"/>
    </row>
    <row r="79" spans="1:9">
      <c r="B79" s="41"/>
      <c r="C79" s="33" t="s">
        <v>93</v>
      </c>
      <c r="D79" s="38"/>
      <c r="E79" s="33">
        <f ca="1">SUM('Weekly CFS'!F5:R5)</f>
        <v>14056.922333848866</v>
      </c>
      <c r="F79" s="33">
        <f ca="1">SUM('Weekly CFS'!F62:R62)</f>
        <v>14125.849814911311</v>
      </c>
      <c r="G79" s="33">
        <f ca="1">SUM('Weekly CFS'!F119:R119)</f>
        <v>14239.799446651563</v>
      </c>
      <c r="H79" s="33">
        <f ca="1">SUM('Weekly CFS'!F176:R176)</f>
        <v>14365.734791537416</v>
      </c>
      <c r="I79" s="33">
        <f ca="1">SUM(E79:H79)</f>
        <v>56788.30638694916</v>
      </c>
    </row>
    <row r="80" spans="1:9">
      <c r="B80" s="41"/>
      <c r="C80" s="55" t="s">
        <v>95</v>
      </c>
      <c r="D80" s="38"/>
      <c r="E80" s="33">
        <f>SUM('Weekly CFS'!F6:R6)</f>
        <v>0</v>
      </c>
      <c r="F80" s="33">
        <f>SUM('Weekly CFS'!F63:R63)</f>
        <v>0</v>
      </c>
      <c r="G80" s="33">
        <f>SUM('Weekly CFS'!F120:R120)</f>
        <v>0</v>
      </c>
      <c r="H80" s="33">
        <f>SUM('Weekly CFS'!F177:R177)</f>
        <v>0</v>
      </c>
      <c r="I80" s="33">
        <f>SUM(E80:H80)</f>
        <v>0</v>
      </c>
    </row>
    <row r="81" spans="2:9">
      <c r="B81" s="41"/>
      <c r="C81" s="55" t="s">
        <v>172</v>
      </c>
      <c r="D81" s="38"/>
      <c r="E81" s="33">
        <f>SUM('Weekly CFS'!F7:R7)</f>
        <v>200</v>
      </c>
      <c r="F81" s="33">
        <f>SUM('Weekly CFS'!F64:R64)</f>
        <v>0</v>
      </c>
      <c r="G81" s="33">
        <f>SUM('Weekly CFS'!F121:R121)</f>
        <v>0</v>
      </c>
      <c r="H81" s="33">
        <f>SUM('Weekly CFS'!F178:R178)</f>
        <v>0</v>
      </c>
      <c r="I81" s="33">
        <f>SUM(E81:H81)</f>
        <v>200</v>
      </c>
    </row>
    <row r="82" spans="2:9">
      <c r="B82" s="33"/>
      <c r="C82" s="55" t="s">
        <v>173</v>
      </c>
      <c r="D82" s="38"/>
      <c r="E82" s="33">
        <f>SUM('Weekly CFS'!F8:R8)</f>
        <v>0</v>
      </c>
      <c r="F82" s="33">
        <f>SUM('Weekly CFS'!F65:R65)</f>
        <v>0</v>
      </c>
      <c r="G82" s="33">
        <f>SUM('Weekly CFS'!F122:R122)</f>
        <v>0</v>
      </c>
      <c r="H82" s="33">
        <f>SUM('Weekly CFS'!F179:R179)</f>
        <v>0</v>
      </c>
      <c r="I82" s="33">
        <f>SUM(E82:H82)</f>
        <v>0</v>
      </c>
    </row>
    <row r="83" spans="2:9">
      <c r="B83" s="41"/>
      <c r="C83" s="41" t="s">
        <v>209</v>
      </c>
      <c r="D83" s="38"/>
      <c r="E83" s="33">
        <f ca="1">SUM(E79:E82)</f>
        <v>14256.922333848866</v>
      </c>
      <c r="F83" s="33">
        <f ca="1">SUM(F79:F82)</f>
        <v>14125.849814911311</v>
      </c>
      <c r="G83" s="33">
        <f ca="1">SUM(G79:G82)</f>
        <v>14239.799446651563</v>
      </c>
      <c r="H83" s="33">
        <f ca="1">SUM(H79:H82)</f>
        <v>14365.734791537416</v>
      </c>
      <c r="I83" s="33">
        <f ca="1">SUM(I79:I82)</f>
        <v>56988.30638694916</v>
      </c>
    </row>
    <row r="84" spans="2:9">
      <c r="B84" s="33"/>
      <c r="C84" s="33"/>
      <c r="D84" s="38"/>
      <c r="E84" s="33"/>
      <c r="F84" s="33"/>
      <c r="G84" s="33"/>
      <c r="H84" s="33"/>
      <c r="I84" s="33"/>
    </row>
    <row r="85" spans="2:9">
      <c r="B85" s="40" t="s">
        <v>210</v>
      </c>
      <c r="C85" s="33"/>
      <c r="D85" s="38"/>
      <c r="E85" s="33"/>
      <c r="F85" s="33"/>
      <c r="G85" s="33"/>
      <c r="H85" s="33"/>
      <c r="I85" s="33"/>
    </row>
    <row r="86" spans="2:9">
      <c r="B86" s="41"/>
      <c r="C86" s="33" t="s">
        <v>78</v>
      </c>
      <c r="D86" s="38"/>
      <c r="E86" s="33">
        <f ca="1">SUM('Weekly CFS'!F12:R12)</f>
        <v>-8906.9341951663246</v>
      </c>
      <c r="F86" s="33">
        <f ca="1">SUM('Weekly CFS'!F69:R69)</f>
        <v>-6505.4811293152743</v>
      </c>
      <c r="G86" s="33">
        <f ca="1">SUM('Weekly CFS'!F126:R126)</f>
        <v>-5844.744591190296</v>
      </c>
      <c r="H86" s="33">
        <f ca="1">SUM('Weekly CFS'!F183:R183)</f>
        <v>-5793.7901322648431</v>
      </c>
      <c r="I86" s="33">
        <f ca="1">SUM(E86:H86)</f>
        <v>-27050.950047936738</v>
      </c>
    </row>
    <row r="87" spans="2:9">
      <c r="B87" s="41"/>
      <c r="C87" s="33" t="s">
        <v>83</v>
      </c>
      <c r="D87" s="38"/>
      <c r="E87" s="33">
        <f ca="1">SUM('Weekly CFS'!F13:R13)</f>
        <v>-7642.9879842546925</v>
      </c>
      <c r="F87" s="33">
        <f ca="1">SUM('Weekly CFS'!F70:R70)</f>
        <v>-6527.8502157472922</v>
      </c>
      <c r="G87" s="33">
        <f ca="1">SUM('Weekly CFS'!F127:R127)</f>
        <v>-7206.6861552787859</v>
      </c>
      <c r="H87" s="33">
        <f ca="1">SUM('Weekly CFS'!F184:R184)</f>
        <v>-6055.9948721619094</v>
      </c>
      <c r="I87" s="33">
        <f t="shared" ref="I87:I92" ca="1" si="0">SUM(E87:H87)</f>
        <v>-27433.519227442681</v>
      </c>
    </row>
    <row r="88" spans="2:9">
      <c r="B88" s="41"/>
      <c r="C88" s="55" t="s">
        <v>94</v>
      </c>
      <c r="D88" s="38"/>
      <c r="E88" s="33">
        <f ca="1">SUM('Weekly CFS'!F14:R14)</f>
        <v>-626.51866978461533</v>
      </c>
      <c r="F88" s="33">
        <f ca="1">SUM('Weekly CFS'!F71:R71)</f>
        <v>-228.78436772277306</v>
      </c>
      <c r="G88" s="33">
        <f ca="1">SUM('Weekly CFS'!F128:R128)</f>
        <v>-278.11790134192705</v>
      </c>
      <c r="H88" s="33">
        <f ca="1">SUM('Weekly CFS'!F185:R185)</f>
        <v>-375.77306038006799</v>
      </c>
      <c r="I88" s="33">
        <f t="shared" ca="1" si="0"/>
        <v>-1509.1939992293835</v>
      </c>
    </row>
    <row r="89" spans="2:9">
      <c r="B89" s="41"/>
      <c r="C89" s="55" t="s">
        <v>96</v>
      </c>
      <c r="D89" s="38"/>
      <c r="E89" s="33">
        <f>SUM('Weekly CFS'!F15:R15)</f>
        <v>0</v>
      </c>
      <c r="F89" s="33">
        <f>SUM('Weekly CFS'!F72:R72)</f>
        <v>0</v>
      </c>
      <c r="G89" s="33">
        <f>SUM('Weekly CFS'!F129:R129)</f>
        <v>0</v>
      </c>
      <c r="H89" s="33">
        <f>SUM('Weekly CFS'!F186:R186)</f>
        <v>0</v>
      </c>
      <c r="I89" s="33">
        <f t="shared" si="0"/>
        <v>0</v>
      </c>
    </row>
    <row r="90" spans="2:9">
      <c r="B90" s="41"/>
      <c r="C90" s="33" t="s">
        <v>118</v>
      </c>
      <c r="D90" s="38"/>
      <c r="E90" s="33">
        <f ca="1">SUM('Weekly CFS'!F16:R16)</f>
        <v>-421.78713393471423</v>
      </c>
      <c r="F90" s="33">
        <f ca="1">SUM('Weekly CFS'!F73:R73)</f>
        <v>-425.98436458088361</v>
      </c>
      <c r="G90" s="33">
        <f ca="1">SUM('Weekly CFS'!F130:R130)</f>
        <v>-429.56308829504042</v>
      </c>
      <c r="H90" s="33">
        <f ca="1">SUM('Weekly CFS'!F187:R187)</f>
        <v>-433.94667515535605</v>
      </c>
      <c r="I90" s="33">
        <f t="shared" ca="1" si="0"/>
        <v>-1711.2812619659944</v>
      </c>
    </row>
    <row r="91" spans="2:9">
      <c r="B91" s="41"/>
      <c r="C91" s="33" t="s">
        <v>174</v>
      </c>
      <c r="D91" s="38"/>
      <c r="E91" s="33">
        <f>SUM('Weekly CFS'!F17:R17)</f>
        <v>0</v>
      </c>
      <c r="F91" s="33">
        <f>SUM('Weekly CFS'!F74:R74)</f>
        <v>0</v>
      </c>
      <c r="G91" s="33">
        <f>SUM('Weekly CFS'!F131:R131)</f>
        <v>0</v>
      </c>
      <c r="H91" s="33">
        <f>SUM('Weekly CFS'!F188:R188)</f>
        <v>0</v>
      </c>
      <c r="I91" s="33">
        <f t="shared" si="0"/>
        <v>0</v>
      </c>
    </row>
    <row r="92" spans="2:9">
      <c r="B92" s="41"/>
      <c r="C92" s="33" t="s">
        <v>171</v>
      </c>
      <c r="D92" s="38"/>
      <c r="E92" s="33">
        <f>SUM('Weekly CFS'!F18:R18)</f>
        <v>0</v>
      </c>
      <c r="F92" s="33">
        <f>SUM('Weekly CFS'!F75:R75)</f>
        <v>0</v>
      </c>
      <c r="G92" s="33">
        <f>SUM('Weekly CFS'!F132:R132)</f>
        <v>0</v>
      </c>
      <c r="H92" s="33">
        <f>SUM('Weekly CFS'!F189:R189)</f>
        <v>0</v>
      </c>
      <c r="I92" s="33">
        <f t="shared" si="0"/>
        <v>0</v>
      </c>
    </row>
    <row r="93" spans="2:9">
      <c r="B93" s="41"/>
      <c r="C93" s="41" t="s">
        <v>211</v>
      </c>
      <c r="D93" s="38"/>
      <c r="E93" s="33">
        <f ca="1">SUM(E86:E92)</f>
        <v>-17598.227983140347</v>
      </c>
      <c r="F93" s="33">
        <f ca="1">SUM(F86:F92)</f>
        <v>-13688.100077366224</v>
      </c>
      <c r="G93" s="33">
        <f ca="1">SUM(G86:G92)</f>
        <v>-13759.111736106051</v>
      </c>
      <c r="H93" s="33">
        <f ca="1">SUM(H86:H92)</f>
        <v>-12659.504739962176</v>
      </c>
      <c r="I93" s="33">
        <f ca="1">SUM(I86:I92)</f>
        <v>-57704.944536574803</v>
      </c>
    </row>
    <row r="94" spans="2:9">
      <c r="B94" s="33"/>
      <c r="C94" s="33"/>
      <c r="D94" s="38"/>
      <c r="E94" s="33"/>
      <c r="F94" s="33"/>
      <c r="G94" s="33"/>
      <c r="H94" s="33"/>
      <c r="I94" s="33"/>
    </row>
    <row r="95" spans="2:9">
      <c r="B95" s="41"/>
      <c r="C95" s="40" t="s">
        <v>215</v>
      </c>
      <c r="D95" s="38"/>
      <c r="E95" s="33">
        <f ca="1">E83+E93</f>
        <v>-3341.3056492914802</v>
      </c>
      <c r="F95" s="33">
        <f t="shared" ref="F95:H95" ca="1" si="1">F83+F93</f>
        <v>437.74973754508756</v>
      </c>
      <c r="G95" s="33">
        <f t="shared" ca="1" si="1"/>
        <v>480.68771054551144</v>
      </c>
      <c r="H95" s="33">
        <f t="shared" ca="1" si="1"/>
        <v>1706.2300515752395</v>
      </c>
      <c r="I95" s="33">
        <f ca="1">SUM(E95:H95)</f>
        <v>-716.63814962564174</v>
      </c>
    </row>
    <row r="96" spans="2:9">
      <c r="B96" s="33"/>
      <c r="C96" s="33" t="s">
        <v>110</v>
      </c>
      <c r="D96" s="38"/>
      <c r="E96" s="33"/>
      <c r="F96" s="33"/>
      <c r="G96" s="33"/>
      <c r="H96" s="33"/>
      <c r="I96" s="33"/>
    </row>
    <row r="97" spans="2:9">
      <c r="B97" s="26" t="s">
        <v>212</v>
      </c>
      <c r="C97" s="23"/>
      <c r="D97" s="38"/>
    </row>
    <row r="98" spans="2:9">
      <c r="B98" s="61"/>
      <c r="C98" s="24" t="s">
        <v>159</v>
      </c>
      <c r="D98" s="38"/>
      <c r="E98" s="33">
        <f>D100</f>
        <v>55</v>
      </c>
      <c r="F98" s="33">
        <f t="shared" ref="F98:H98" ca="1" si="2">E100</f>
        <v>-3286.3056492914802</v>
      </c>
      <c r="G98" s="33">
        <f t="shared" ca="1" si="2"/>
        <v>-2848.5559117463927</v>
      </c>
      <c r="H98" s="33">
        <f t="shared" ca="1" si="2"/>
        <v>-2367.8682012008812</v>
      </c>
      <c r="I98" s="33">
        <f>D100</f>
        <v>55</v>
      </c>
    </row>
    <row r="99" spans="2:9">
      <c r="B99" s="61"/>
      <c r="C99" s="24" t="s">
        <v>213</v>
      </c>
      <c r="D99" s="38"/>
      <c r="E99" s="33">
        <f ca="1">E95</f>
        <v>-3341.3056492914802</v>
      </c>
      <c r="F99" s="33">
        <f t="shared" ref="F99:H99" ca="1" si="3">F95</f>
        <v>437.74973754508756</v>
      </c>
      <c r="G99" s="33">
        <f t="shared" ca="1" si="3"/>
        <v>480.68771054551144</v>
      </c>
      <c r="H99" s="33">
        <f t="shared" ca="1" si="3"/>
        <v>1706.2300515752395</v>
      </c>
      <c r="I99" s="33">
        <f ca="1">I95</f>
        <v>-716.63814962564174</v>
      </c>
    </row>
    <row r="100" spans="2:9">
      <c r="B100" s="61"/>
      <c r="C100" s="24" t="s">
        <v>214</v>
      </c>
      <c r="D100" s="33">
        <f>'Weekly CFS'!E26</f>
        <v>55</v>
      </c>
      <c r="E100" s="33">
        <f ca="1">SUM(E98:E99)</f>
        <v>-3286.3056492914802</v>
      </c>
      <c r="F100" s="33">
        <f t="shared" ref="F100:I100" ca="1" si="4">SUM(F98:F99)</f>
        <v>-2848.5559117463927</v>
      </c>
      <c r="G100" s="33">
        <f t="shared" ca="1" si="4"/>
        <v>-2367.8682012008812</v>
      </c>
      <c r="H100" s="33">
        <f t="shared" ca="1" si="4"/>
        <v>-661.63814962564174</v>
      </c>
      <c r="I100" s="33">
        <f t="shared" ca="1" si="4"/>
        <v>-661.63814962564174</v>
      </c>
    </row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</sheetData>
  <phoneticPr fontId="5" type="noConversion"/>
  <pageMargins left="0.75" right="0.75" top="1" bottom="1" header="0.5" footer="0.5"/>
  <pageSetup fitToHeight="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29</vt:i4>
      </vt:variant>
    </vt:vector>
  </HeadingPairs>
  <TitlesOfParts>
    <vt:vector size="40" baseType="lpstr">
      <vt:lpstr>Cover</vt:lpstr>
      <vt:lpstr>Assumptions</vt:lpstr>
      <vt:lpstr>Calcs</vt:lpstr>
      <vt:lpstr>Debt</vt:lpstr>
      <vt:lpstr>Weekly IS</vt:lpstr>
      <vt:lpstr>Weekly BS</vt:lpstr>
      <vt:lpstr>Weekly CFS</vt:lpstr>
      <vt:lpstr>Weekly Indirect CFS</vt:lpstr>
      <vt:lpstr>QuarterlyStatements</vt:lpstr>
      <vt:lpstr>Actuals</vt:lpstr>
      <vt:lpstr>Variance</vt:lpstr>
      <vt:lpstr>as</vt:lpstr>
      <vt:lpstr>bs</vt:lpstr>
      <vt:lpstr>ca</vt:lpstr>
      <vt:lpstr>circswitch</vt:lpstr>
      <vt:lpstr>de</vt:lpstr>
      <vt:lpstr>'Weekly CFS'!di</vt:lpstr>
      <vt:lpstr>in</vt:lpstr>
      <vt:lpstr>is</vt:lpstr>
      <vt:lpstr>Actuals!Print_Area</vt:lpstr>
      <vt:lpstr>Assumptions!Print_Area</vt:lpstr>
      <vt:lpstr>Calcs!Print_Area</vt:lpstr>
      <vt:lpstr>Cover!Print_Area</vt:lpstr>
      <vt:lpstr>Debt!Print_Area</vt:lpstr>
      <vt:lpstr>QuarterlyStatements!Print_Area</vt:lpstr>
      <vt:lpstr>Variance!Print_Area</vt:lpstr>
      <vt:lpstr>'Weekly BS'!Print_Area</vt:lpstr>
      <vt:lpstr>'Weekly CFS'!Print_Area</vt:lpstr>
      <vt:lpstr>'Weekly Indirect CFS'!Print_Area</vt:lpstr>
      <vt:lpstr>'Weekly IS'!Print_Area</vt:lpstr>
      <vt:lpstr>Assumptions!Print_Titles</vt:lpstr>
      <vt:lpstr>Calcs!Print_Titles</vt:lpstr>
      <vt:lpstr>Debt!Print_Titles</vt:lpstr>
      <vt:lpstr>QuarterlyStatements!Print_Titles</vt:lpstr>
      <vt:lpstr>'Weekly BS'!Print_Titles</vt:lpstr>
      <vt:lpstr>'Weekly CFS'!Print_Titles</vt:lpstr>
      <vt:lpstr>'Weekly Indirect CFS'!Print_Titles</vt:lpstr>
      <vt:lpstr>'Weekly IS'!Print_Titles</vt:lpstr>
      <vt:lpstr>qtr</vt:lpstr>
      <vt:lpstr>week</vt:lpstr>
    </vt:vector>
  </TitlesOfParts>
  <Company>Pillars of Wall Street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Aalok Mody</dc:creator>
  <dc:description/>
  <cp:lastModifiedBy>Pillars</cp:lastModifiedBy>
  <cp:lastPrinted>2018-05-19T19:49:04Z</cp:lastPrinted>
  <dcterms:created xsi:type="dcterms:W3CDTF">1997-10-31T03:38:06Z</dcterms:created>
  <dcterms:modified xsi:type="dcterms:W3CDTF">2020-07-31T16:55:16Z</dcterms:modified>
</cp:coreProperties>
</file>